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nhosp-my.sharepoint.com/personal/cecilie_m_endresen_nho_no/Documents/Cecilie personlige arbeidsmappe/Leverandørutvikling BTV/LuP 2020-2024/IOA'er i andre virksomheter/Slambehandlingsanlegg - RiG/Konkurransegrunnlag/"/>
    </mc:Choice>
  </mc:AlternateContent>
  <xr:revisionPtr revIDLastSave="0" documentId="8_{00835D5B-700A-4BC9-8453-614783B9EDC6}" xr6:coauthVersionLast="46" xr6:coauthVersionMax="46" xr10:uidLastSave="{00000000-0000-0000-0000-000000000000}"/>
  <bookViews>
    <workbookView xWindow="3804" yWindow="3804" windowWidth="35916" windowHeight="12348" activeTab="3" xr2:uid="{00000000-000D-0000-FFFF-FFFF00000000}"/>
  </bookViews>
  <sheets>
    <sheet name="(1) Inngangsdata" sheetId="1" r:id="rId1"/>
    <sheet name="(2) Resultat" sheetId="2" r:id="rId2"/>
    <sheet name="(3) Grunnlagsdata" sheetId="4" r:id="rId3"/>
    <sheet name="(4) Prinsipper for kalkulator"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9" i="2" l="1"/>
  <c r="E69" i="2" s="1"/>
  <c r="D68" i="2"/>
  <c r="E68" i="2" s="1"/>
  <c r="C68" i="2"/>
  <c r="J11" i="4" l="1"/>
  <c r="J12" i="4"/>
  <c r="J13" i="4"/>
  <c r="J14" i="4"/>
  <c r="J15" i="4"/>
  <c r="J16" i="4"/>
  <c r="J17" i="4"/>
  <c r="J18" i="4"/>
  <c r="J19" i="4"/>
  <c r="J20" i="4"/>
  <c r="J10" i="4"/>
  <c r="J21" i="4" s="1"/>
  <c r="G10" i="4"/>
  <c r="G11" i="4" l="1"/>
  <c r="G12" i="4"/>
  <c r="G13" i="4"/>
  <c r="G14" i="4"/>
  <c r="G15" i="4"/>
  <c r="G16" i="4"/>
  <c r="G17" i="4"/>
  <c r="G18" i="4"/>
  <c r="G19" i="4"/>
  <c r="G20" i="4"/>
  <c r="I13" i="4"/>
  <c r="F13" i="4"/>
  <c r="I18" i="4"/>
  <c r="F18" i="4"/>
  <c r="I17" i="4"/>
  <c r="F17" i="4"/>
  <c r="G21" i="4" l="1"/>
  <c r="D125" i="1"/>
  <c r="A17" i="5" l="1"/>
  <c r="A18" i="5" s="1"/>
  <c r="A19" i="5" s="1"/>
  <c r="A20" i="5" s="1"/>
  <c r="A24" i="5" s="1"/>
  <c r="A25" i="5" s="1"/>
  <c r="A26" i="5" s="1"/>
  <c r="A27" i="5" s="1"/>
  <c r="A28" i="5" s="1"/>
  <c r="A29" i="5" s="1"/>
  <c r="A30" i="5" s="1"/>
  <c r="A31" i="5" s="1"/>
  <c r="A32" i="5" s="1"/>
  <c r="A33" i="5" s="1"/>
  <c r="A34" i="5" l="1"/>
  <c r="A35" i="5" s="1"/>
  <c r="C55" i="4"/>
  <c r="C57" i="4"/>
  <c r="C69" i="4" l="1"/>
  <c r="C59" i="4" s="1"/>
  <c r="C58" i="4"/>
  <c r="G66" i="2" l="1"/>
  <c r="H66" i="2"/>
  <c r="I66" i="2"/>
  <c r="J66" i="2"/>
  <c r="K66" i="2"/>
  <c r="M66" i="2"/>
  <c r="N66" i="2"/>
  <c r="O66" i="2"/>
  <c r="P66" i="2"/>
  <c r="Q66" i="2"/>
  <c r="D58" i="2"/>
  <c r="D66" i="2" s="1"/>
  <c r="F58" i="2"/>
  <c r="F66" i="2" s="1"/>
  <c r="L58" i="2"/>
  <c r="L66" i="2" s="1"/>
  <c r="M65" i="1" l="1"/>
  <c r="M64" i="1"/>
  <c r="C87" i="4"/>
  <c r="C86" i="4"/>
  <c r="D61" i="2" l="1"/>
  <c r="E61" i="2" s="1"/>
  <c r="D60" i="2"/>
  <c r="E60" i="2" s="1"/>
  <c r="C61" i="2"/>
  <c r="C60" i="2"/>
  <c r="C58" i="2"/>
  <c r="C66" i="2" s="1"/>
  <c r="M55" i="1"/>
  <c r="M54" i="1"/>
  <c r="I60" i="2" l="1"/>
  <c r="O60" i="2" s="1"/>
  <c r="H60" i="2"/>
  <c r="N60" i="2" s="1"/>
  <c r="F60" i="2"/>
  <c r="J60" i="2"/>
  <c r="G60" i="2"/>
  <c r="M60" i="2" s="1"/>
  <c r="I61" i="2"/>
  <c r="O61" i="2" s="1"/>
  <c r="G61" i="2"/>
  <c r="J61" i="2"/>
  <c r="P61" i="2" s="1"/>
  <c r="F61" i="2"/>
  <c r="H61" i="2"/>
  <c r="N61" i="2" s="1"/>
  <c r="D94" i="1"/>
  <c r="I11" i="4"/>
  <c r="I12" i="4"/>
  <c r="I14" i="4"/>
  <c r="I15" i="4"/>
  <c r="I16" i="4"/>
  <c r="I19" i="4"/>
  <c r="I20" i="4"/>
  <c r="I10" i="4"/>
  <c r="H21" i="4"/>
  <c r="F22" i="4" s="1"/>
  <c r="C46" i="2"/>
  <c r="C47" i="2"/>
  <c r="C48" i="2"/>
  <c r="C49" i="2"/>
  <c r="C50" i="2"/>
  <c r="C51" i="2"/>
  <c r="C52" i="2"/>
  <c r="C45" i="2"/>
  <c r="I21" i="4" l="1"/>
  <c r="F62" i="2"/>
  <c r="O62" i="2"/>
  <c r="J62" i="2"/>
  <c r="N62" i="2"/>
  <c r="H62" i="2"/>
  <c r="P60" i="2"/>
  <c r="P62" i="2" s="1"/>
  <c r="G62" i="2"/>
  <c r="I62" i="2"/>
  <c r="M61" i="2"/>
  <c r="M62" i="2" s="1"/>
  <c r="L60" i="2"/>
  <c r="L61" i="2"/>
  <c r="K61" i="2"/>
  <c r="Q61" i="2" l="1"/>
  <c r="Q60" i="2"/>
  <c r="L62" i="2"/>
  <c r="Q63" i="2" s="1"/>
  <c r="K60" i="2"/>
  <c r="K62" i="2" s="1"/>
  <c r="B46" i="2"/>
  <c r="B47" i="2"/>
  <c r="B48" i="2"/>
  <c r="B49" i="2"/>
  <c r="B50" i="2"/>
  <c r="B51" i="2"/>
  <c r="B52" i="2"/>
  <c r="B45" i="2"/>
  <c r="B12" i="1"/>
  <c r="B13" i="1"/>
  <c r="B14" i="1"/>
  <c r="B15" i="1"/>
  <c r="B16" i="1"/>
  <c r="B17" i="1"/>
  <c r="B18" i="1"/>
  <c r="B11" i="1"/>
  <c r="C21" i="4"/>
  <c r="F20" i="4"/>
  <c r="F19" i="4"/>
  <c r="F16" i="4"/>
  <c r="F15" i="4"/>
  <c r="F14" i="4"/>
  <c r="F12" i="4"/>
  <c r="F11" i="4"/>
  <c r="F10" i="4"/>
  <c r="D46" i="2"/>
  <c r="E46" i="2" s="1"/>
  <c r="D47" i="2"/>
  <c r="E47" i="2" s="1"/>
  <c r="D48" i="2"/>
  <c r="E48" i="2" s="1"/>
  <c r="D49" i="2"/>
  <c r="E49" i="2" s="1"/>
  <c r="D50" i="2"/>
  <c r="E50" i="2" s="1"/>
  <c r="D51" i="2"/>
  <c r="E51" i="2" s="1"/>
  <c r="D52" i="2"/>
  <c r="E52" i="2" s="1"/>
  <c r="C26" i="4" l="1"/>
  <c r="E58" i="1" s="1"/>
  <c r="C25" i="4"/>
  <c r="C22" i="4"/>
  <c r="Q62" i="2"/>
  <c r="F21" i="4"/>
  <c r="D124" i="1"/>
  <c r="C63" i="4"/>
  <c r="C27" i="4" l="1"/>
  <c r="E21" i="4"/>
  <c r="D74" i="1" s="1"/>
  <c r="D21" i="4"/>
  <c r="C46" i="4"/>
  <c r="C49" i="4" s="1"/>
  <c r="C50" i="4" s="1"/>
  <c r="C71" i="4" s="1"/>
  <c r="C62" i="4" s="1"/>
  <c r="F58" i="1" l="1"/>
  <c r="D79" i="1"/>
  <c r="D81" i="1" s="1"/>
  <c r="D88" i="1" l="1"/>
  <c r="C105" i="2" s="1"/>
  <c r="D92" i="1"/>
  <c r="D98" i="2" s="1"/>
  <c r="D99" i="2" s="1"/>
  <c r="D100" i="2" s="1"/>
  <c r="C13" i="2" s="1"/>
  <c r="D80" i="1"/>
  <c r="D82" i="1" s="1"/>
  <c r="D90" i="1"/>
  <c r="D86" i="1"/>
  <c r="D147" i="1"/>
  <c r="D141" i="2" s="1"/>
  <c r="D142" i="2" s="1"/>
  <c r="C20" i="2" s="1"/>
  <c r="D90" i="2"/>
  <c r="D91" i="2" s="1"/>
  <c r="M17" i="1"/>
  <c r="M18" i="1"/>
  <c r="D134" i="1" l="1"/>
  <c r="D122" i="2" s="1"/>
  <c r="D123" i="2" s="1"/>
  <c r="D124" i="2" s="1"/>
  <c r="C106" i="2"/>
  <c r="C83" i="2"/>
  <c r="D83" i="2" s="1"/>
  <c r="D129" i="1"/>
  <c r="D116" i="2" s="1"/>
  <c r="D117" i="2" s="1"/>
  <c r="D118" i="2" s="1"/>
  <c r="C16" i="2" s="1"/>
  <c r="C81" i="2"/>
  <c r="D81" i="2" s="1"/>
  <c r="C78" i="2"/>
  <c r="D78" i="2" s="1"/>
  <c r="C84" i="2"/>
  <c r="D84" i="2" s="1"/>
  <c r="C79" i="2"/>
  <c r="D79" i="2" s="1"/>
  <c r="D105" i="2"/>
  <c r="E105" i="2" s="1"/>
  <c r="C80" i="2"/>
  <c r="D80" i="2" s="1"/>
  <c r="C82" i="2"/>
  <c r="D82" i="2" s="1"/>
  <c r="C112" i="2"/>
  <c r="D92" i="2"/>
  <c r="D93" i="2" s="1"/>
  <c r="C12" i="2" s="1"/>
  <c r="D139" i="1"/>
  <c r="F48" i="2"/>
  <c r="G48" i="2"/>
  <c r="H48" i="2"/>
  <c r="I48" i="2"/>
  <c r="J48" i="2"/>
  <c r="G49" i="2"/>
  <c r="H49" i="2"/>
  <c r="I49" i="2"/>
  <c r="F49" i="2"/>
  <c r="J49" i="2"/>
  <c r="G51" i="2"/>
  <c r="H51" i="2"/>
  <c r="I51" i="2"/>
  <c r="J51" i="2"/>
  <c r="F51" i="2"/>
  <c r="D45" i="2"/>
  <c r="E45" i="2" s="1"/>
  <c r="E53" i="2" s="1"/>
  <c r="F68" i="2" l="1"/>
  <c r="D128" i="2"/>
  <c r="D129" i="2" s="1"/>
  <c r="D130" i="2" s="1"/>
  <c r="D143" i="1"/>
  <c r="D134" i="2" s="1"/>
  <c r="D135" i="2" s="1"/>
  <c r="D137" i="2" s="1"/>
  <c r="D85" i="2"/>
  <c r="C11" i="2" s="1"/>
  <c r="C85" i="2"/>
  <c r="D106" i="2"/>
  <c r="E106" i="2" s="1"/>
  <c r="D112" i="2"/>
  <c r="E112" i="2" s="1"/>
  <c r="C15" i="2" s="1"/>
  <c r="C69" i="2"/>
  <c r="F50" i="2"/>
  <c r="L50" i="2" s="1"/>
  <c r="G50" i="2"/>
  <c r="M50" i="2" s="1"/>
  <c r="H50" i="2"/>
  <c r="N50" i="2" s="1"/>
  <c r="I50" i="2"/>
  <c r="O50" i="2" s="1"/>
  <c r="J50" i="2"/>
  <c r="P50" i="2" s="1"/>
  <c r="G47" i="2"/>
  <c r="M47" i="2" s="1"/>
  <c r="H47" i="2"/>
  <c r="N47" i="2" s="1"/>
  <c r="I47" i="2"/>
  <c r="O47" i="2" s="1"/>
  <c r="J47" i="2"/>
  <c r="P47" i="2" s="1"/>
  <c r="F47" i="2"/>
  <c r="L47" i="2" s="1"/>
  <c r="G52" i="2"/>
  <c r="M52" i="2" s="1"/>
  <c r="H52" i="2"/>
  <c r="N52" i="2" s="1"/>
  <c r="I52" i="2"/>
  <c r="J52" i="2"/>
  <c r="P52" i="2" s="1"/>
  <c r="F52" i="2"/>
  <c r="L52" i="2" s="1"/>
  <c r="J45" i="2"/>
  <c r="F45" i="2"/>
  <c r="I45" i="2"/>
  <c r="H45" i="2"/>
  <c r="G45" i="2"/>
  <c r="G46" i="2"/>
  <c r="M46" i="2" s="1"/>
  <c r="H46" i="2"/>
  <c r="N46" i="2" s="1"/>
  <c r="F46" i="2"/>
  <c r="L46" i="2" s="1"/>
  <c r="I46" i="2"/>
  <c r="O46" i="2" s="1"/>
  <c r="J46" i="2"/>
  <c r="P46" i="2" s="1"/>
  <c r="C53" i="2"/>
  <c r="H68" i="2" l="1"/>
  <c r="N68" i="2" s="1"/>
  <c r="J68" i="2"/>
  <c r="P68" i="2" s="1"/>
  <c r="G68" i="2"/>
  <c r="M68" i="2" s="1"/>
  <c r="I68" i="2"/>
  <c r="O68" i="2" s="1"/>
  <c r="C18" i="2"/>
  <c r="D136" i="2"/>
  <c r="C19" i="2"/>
  <c r="E107" i="2"/>
  <c r="C14" i="2" s="1"/>
  <c r="L68" i="2"/>
  <c r="I69" i="2"/>
  <c r="O69" i="2" s="1"/>
  <c r="G69" i="2"/>
  <c r="M69" i="2" s="1"/>
  <c r="F69" i="2"/>
  <c r="H69" i="2"/>
  <c r="N69" i="2" s="1"/>
  <c r="J69" i="2"/>
  <c r="P69" i="2" s="1"/>
  <c r="K46" i="2"/>
  <c r="P49" i="2"/>
  <c r="O49" i="2"/>
  <c r="O48" i="2"/>
  <c r="N49" i="2"/>
  <c r="M48" i="2"/>
  <c r="L49" i="2"/>
  <c r="K52" i="2"/>
  <c r="K50" i="2"/>
  <c r="M51" i="2"/>
  <c r="O52" i="2"/>
  <c r="Q52" i="2" s="1"/>
  <c r="K47" i="2"/>
  <c r="L51" i="2"/>
  <c r="O51" i="2"/>
  <c r="P48" i="2"/>
  <c r="L48" i="2"/>
  <c r="Q50" i="2"/>
  <c r="Q47" i="2"/>
  <c r="D53" i="2"/>
  <c r="N48" i="2"/>
  <c r="M49" i="2"/>
  <c r="Q46" i="2"/>
  <c r="P51" i="2"/>
  <c r="K68" i="2" l="1"/>
  <c r="P70" i="2"/>
  <c r="H70" i="2"/>
  <c r="O70" i="2"/>
  <c r="I70" i="2"/>
  <c r="N70" i="2"/>
  <c r="G70" i="2"/>
  <c r="J70" i="2"/>
  <c r="F70" i="2"/>
  <c r="K69" i="2"/>
  <c r="L69" i="2"/>
  <c r="Q69" i="2" s="1"/>
  <c r="Q68" i="2"/>
  <c r="M70" i="2"/>
  <c r="K49" i="2"/>
  <c r="Q48" i="2"/>
  <c r="K51" i="2"/>
  <c r="K48" i="2"/>
  <c r="N51" i="2"/>
  <c r="Q51" i="2" s="1"/>
  <c r="Q49" i="2"/>
  <c r="M12" i="1"/>
  <c r="M13" i="1"/>
  <c r="M14" i="1"/>
  <c r="M15" i="1"/>
  <c r="M16" i="1"/>
  <c r="M11" i="1"/>
  <c r="K70" i="2" l="1"/>
  <c r="L70" i="2"/>
  <c r="Q71" i="2" s="1"/>
  <c r="Q70" i="2"/>
  <c r="Q73" i="2" s="1"/>
  <c r="C10" i="2" s="1"/>
  <c r="L45" i="2"/>
  <c r="H53" i="2"/>
  <c r="G53" i="2"/>
  <c r="N45" i="2"/>
  <c r="M45" i="2"/>
  <c r="F53" i="2"/>
  <c r="K45" i="2"/>
  <c r="O45" i="2"/>
  <c r="I53" i="2"/>
  <c r="P45" i="2"/>
  <c r="J53" i="2"/>
  <c r="O53" i="2" l="1"/>
  <c r="M53" i="2"/>
  <c r="N53" i="2"/>
  <c r="K53" i="2"/>
  <c r="P53" i="2"/>
  <c r="L53" i="2"/>
  <c r="Q45" i="2"/>
  <c r="K54" i="2"/>
  <c r="Q53" i="2" l="1"/>
  <c r="Q54" i="2"/>
  <c r="C9" i="2" l="1"/>
  <c r="C17" i="2" l="1"/>
  <c r="C2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Jarle Marthinsen</author>
  </authors>
  <commentList>
    <comment ref="E76" authorId="0" shapeId="0" xr:uid="{00000000-0006-0000-0000-000001000000}">
      <text>
        <r>
          <rPr>
            <b/>
            <sz val="9"/>
            <color indexed="81"/>
            <rFont val="Tahoma"/>
            <family val="2"/>
          </rPr>
          <t>Jarle Marthinsen:</t>
        </r>
        <r>
          <rPr>
            <sz val="9"/>
            <color indexed="81"/>
            <rFont val="Tahoma"/>
            <family val="2"/>
          </rPr>
          <t xml:space="preserve">
Kilde: Fakta om biogass - Norges Bondelag 2011</t>
        </r>
      </text>
    </comment>
    <comment ref="E77" authorId="0" shapeId="0" xr:uid="{00000000-0006-0000-0000-000002000000}">
      <text>
        <r>
          <rPr>
            <b/>
            <sz val="9"/>
            <color indexed="81"/>
            <rFont val="Tahoma"/>
            <family val="2"/>
          </rPr>
          <t>Jarle Marthinsen:</t>
        </r>
        <r>
          <rPr>
            <sz val="9"/>
            <color indexed="81"/>
            <rFont val="Tahoma"/>
            <family val="2"/>
          </rPr>
          <t xml:space="preserve">
Kilde: Fakta om biogass - Norges Bondelag 2011</t>
        </r>
      </text>
    </comment>
  </commentList>
</comments>
</file>

<file path=xl/sharedStrings.xml><?xml version="1.0" encoding="utf-8"?>
<sst xmlns="http://schemas.openxmlformats.org/spreadsheetml/2006/main" count="737" uniqueCount="493">
  <si>
    <t>Fra</t>
  </si>
  <si>
    <t>Til</t>
  </si>
  <si>
    <t>Anlegg</t>
  </si>
  <si>
    <t>Sandefjord</t>
  </si>
  <si>
    <t>Tonn pr transport</t>
  </si>
  <si>
    <t>Utslippsfaktorer</t>
  </si>
  <si>
    <t>Transport</t>
  </si>
  <si>
    <t>Diesel</t>
  </si>
  <si>
    <t>Utslippsfaktor CO2</t>
  </si>
  <si>
    <t>g/tonnkm</t>
  </si>
  <si>
    <t>Euro 6</t>
  </si>
  <si>
    <t>Biogass</t>
  </si>
  <si>
    <t>El</t>
  </si>
  <si>
    <t>HVO</t>
  </si>
  <si>
    <t>Biodiesel</t>
  </si>
  <si>
    <t>KM en vei</t>
  </si>
  <si>
    <t>SUM</t>
  </si>
  <si>
    <t>Andel drivstoff</t>
  </si>
  <si>
    <t>km pr år</t>
  </si>
  <si>
    <t>Andel tonnkm</t>
  </si>
  <si>
    <t>Biodiesel/RME/FAME</t>
  </si>
  <si>
    <t>Behandlingsanlegg</t>
  </si>
  <si>
    <t>Sluttbruker</t>
  </si>
  <si>
    <t>1.2. Transport av biorest ut fra anlegget</t>
  </si>
  <si>
    <t>1.3. Transport av gass ut fra anlegget</t>
  </si>
  <si>
    <t>Renseanlegg</t>
  </si>
  <si>
    <t>Bamble</t>
  </si>
  <si>
    <t>TS</t>
  </si>
  <si>
    <t>Siljan</t>
  </si>
  <si>
    <t>Holmestrand</t>
  </si>
  <si>
    <t>Kontroll</t>
  </si>
  <si>
    <t>%</t>
  </si>
  <si>
    <t>Metan andel i gassen</t>
  </si>
  <si>
    <t>CO2 andel i gassen</t>
  </si>
  <si>
    <t>Normalverdi</t>
  </si>
  <si>
    <t>Enhet</t>
  </si>
  <si>
    <t>Total gassproduksjon</t>
  </si>
  <si>
    <t>1</t>
  </si>
  <si>
    <t>1-1</t>
  </si>
  <si>
    <t>Transport av slam inn til anlegg</t>
  </si>
  <si>
    <t>Mellomregninger</t>
  </si>
  <si>
    <t>RESULTATER</t>
  </si>
  <si>
    <t>SUM utslipp</t>
  </si>
  <si>
    <t>Transport av CBG - LBG til sluttbruker</t>
  </si>
  <si>
    <t>Nm3/år</t>
  </si>
  <si>
    <t>Total mengde metan</t>
  </si>
  <si>
    <t>Total mengde CO2</t>
  </si>
  <si>
    <t>Veiledning</t>
  </si>
  <si>
    <t>2</t>
  </si>
  <si>
    <t>Behandling (biogass)</t>
  </si>
  <si>
    <t>Utslipp av metan</t>
  </si>
  <si>
    <t xml:space="preserve">CO2 </t>
  </si>
  <si>
    <t>CH4</t>
  </si>
  <si>
    <t>N2O</t>
  </si>
  <si>
    <t>3</t>
  </si>
  <si>
    <t>Naturgass</t>
  </si>
  <si>
    <t>MJ/kg</t>
  </si>
  <si>
    <t>Brennverdi fyringsolje</t>
  </si>
  <si>
    <t>Omregningsfaktor</t>
  </si>
  <si>
    <t>MJ</t>
  </si>
  <si>
    <t>MJ/nm3</t>
  </si>
  <si>
    <t>Kwh/Nm3</t>
  </si>
  <si>
    <t>kg/Nm3</t>
  </si>
  <si>
    <t>tonn/år</t>
  </si>
  <si>
    <t>Tonn km/ år</t>
  </si>
  <si>
    <t>GJ/år</t>
  </si>
  <si>
    <t>Mengde biogass levert til oppgradering</t>
  </si>
  <si>
    <t>5</t>
  </si>
  <si>
    <t>Andel biogass levert til varmeproduksjon</t>
  </si>
  <si>
    <t xml:space="preserve">Mengde biogass levert til oppgradering </t>
  </si>
  <si>
    <t>Mengde biogass til varmeproduksjon - netto</t>
  </si>
  <si>
    <t>Kjelvirkningsgrad</t>
  </si>
  <si>
    <t>Utnyttelse av biogass til varmeproduksjon</t>
  </si>
  <si>
    <t>6</t>
  </si>
  <si>
    <t>Forventet metantap i oppgradering</t>
  </si>
  <si>
    <t>Forventet metantap fra varmeproduksjon</t>
  </si>
  <si>
    <t>Utslipp fra varmeproduksjon</t>
  </si>
  <si>
    <t>Biogass (rågass)</t>
  </si>
  <si>
    <t>Biometan (CH4)</t>
  </si>
  <si>
    <t>Nm3 biogass/år</t>
  </si>
  <si>
    <t>7</t>
  </si>
  <si>
    <t>Utnyttelse av CO2 - drivhus</t>
  </si>
  <si>
    <t>Utslipp fra produksjon av biogass (tap)</t>
  </si>
  <si>
    <t>Totalt energibehov</t>
  </si>
  <si>
    <t>Varme</t>
  </si>
  <si>
    <t>Bruk av egen biogass</t>
  </si>
  <si>
    <t>El fra nettet</t>
  </si>
  <si>
    <t>Egen biokjel</t>
  </si>
  <si>
    <t>Egen oljekjel</t>
  </si>
  <si>
    <t>g CO2/MJ</t>
  </si>
  <si>
    <t>Fyringsolje</t>
  </si>
  <si>
    <t>Bio-kjel</t>
  </si>
  <si>
    <t>Egen biogass</t>
  </si>
  <si>
    <t>Fjernvarme</t>
  </si>
  <si>
    <t>Energimengde (GJ/år)</t>
  </si>
  <si>
    <t>Ekstern fjernvarme</t>
  </si>
  <si>
    <t>Bio</t>
  </si>
  <si>
    <t>Olje</t>
  </si>
  <si>
    <t>kgCO2/l</t>
  </si>
  <si>
    <t>1 Nm3 biometan</t>
  </si>
  <si>
    <t>Mellomlager</t>
  </si>
  <si>
    <t>SLAMMENGDER</t>
  </si>
  <si>
    <t>pr år</t>
  </si>
  <si>
    <t>tonn TS/år</t>
  </si>
  <si>
    <t>Gassproduksjon</t>
  </si>
  <si>
    <t>Tap i gassproduksjonen</t>
  </si>
  <si>
    <t>2.1</t>
  </si>
  <si>
    <t>2.2</t>
  </si>
  <si>
    <t>2.3</t>
  </si>
  <si>
    <t>Andel biogass levert til fakling</t>
  </si>
  <si>
    <t>Mengde biogass faklet</t>
  </si>
  <si>
    <t>Total utnyttelse av biogass</t>
  </si>
  <si>
    <t>Forventet metantap i fakkel</t>
  </si>
  <si>
    <t>1.1</t>
  </si>
  <si>
    <t>1.2</t>
  </si>
  <si>
    <t xml:space="preserve">Energi </t>
  </si>
  <si>
    <t>3.1</t>
  </si>
  <si>
    <t>Bruk av deponigass</t>
  </si>
  <si>
    <t>SUM energiforbruk</t>
  </si>
  <si>
    <t>3.11</t>
  </si>
  <si>
    <t>Deponigass</t>
  </si>
  <si>
    <t>Estimert mengde biorest</t>
  </si>
  <si>
    <t>1.1.1.</t>
  </si>
  <si>
    <t>1.1.3</t>
  </si>
  <si>
    <t>1.1.4</t>
  </si>
  <si>
    <t>1.1.5</t>
  </si>
  <si>
    <t>1.1.6</t>
  </si>
  <si>
    <t>1.1.7</t>
  </si>
  <si>
    <t>1.1.8</t>
  </si>
  <si>
    <t>1.1.9</t>
  </si>
  <si>
    <t>1.2.1</t>
  </si>
  <si>
    <t>1.2.2</t>
  </si>
  <si>
    <t>1.2.3</t>
  </si>
  <si>
    <t>Behandlingsanlegg/mellomlager</t>
  </si>
  <si>
    <t>1.2.4</t>
  </si>
  <si>
    <t>Mengdegrunnlaget - slam</t>
  </si>
  <si>
    <t>Transport av biorest</t>
  </si>
  <si>
    <t>Til mellomlager</t>
  </si>
  <si>
    <t>Til sluttbruker</t>
  </si>
  <si>
    <t>Enhet: Tonn/år</t>
  </si>
  <si>
    <t>kg/m3</t>
  </si>
  <si>
    <t>m3</t>
  </si>
  <si>
    <t>tonn</t>
  </si>
  <si>
    <t>CBG</t>
  </si>
  <si>
    <t>LBG</t>
  </si>
  <si>
    <t>1.3</t>
  </si>
  <si>
    <t>1.3.1</t>
  </si>
  <si>
    <t>1.3.2</t>
  </si>
  <si>
    <t>Estimert mengde CBG til drivstoff</t>
  </si>
  <si>
    <t>Estimert mengde LBG til drivstoff</t>
  </si>
  <si>
    <t>Transport av biogass</t>
  </si>
  <si>
    <t xml:space="preserve">Antall transporter </t>
  </si>
  <si>
    <t>Antall km</t>
  </si>
  <si>
    <t>Transport av CBG fra anlegget</t>
  </si>
  <si>
    <t>Transport av LBG fra anlegget</t>
  </si>
  <si>
    <t>CBG fra anlegget</t>
  </si>
  <si>
    <t>LBG fra anlegget</t>
  </si>
  <si>
    <t>Kilde: Miljødirektoratet (Norwegian Inventory report)</t>
  </si>
  <si>
    <t>kg CO2/Sm3 naturgass</t>
  </si>
  <si>
    <t>Brennverdi naturgass (CNG)</t>
  </si>
  <si>
    <t>Naturgass (CNG)</t>
  </si>
  <si>
    <t>Kg CO2/kg deponigass</t>
  </si>
  <si>
    <t>65 % metan</t>
  </si>
  <si>
    <t>Brennverdi deponigass</t>
  </si>
  <si>
    <t>Tetthet deponigass</t>
  </si>
  <si>
    <t>Kg/nm3</t>
  </si>
  <si>
    <t>Kilde: SGC</t>
  </si>
  <si>
    <t>Kilde: Norsk energi</t>
  </si>
  <si>
    <t>2-1</t>
  </si>
  <si>
    <t>2-2</t>
  </si>
  <si>
    <t>Summerte utslipp fra transport ut (produkter)</t>
  </si>
  <si>
    <t>4</t>
  </si>
  <si>
    <t>Utslipp som skyldes lekkasjer, diffuse, kald fakling</t>
  </si>
  <si>
    <t>Utslipp av biogass fra produksjonstap</t>
  </si>
  <si>
    <t>Omregnet til metan</t>
  </si>
  <si>
    <t>Tonn CH4/år</t>
  </si>
  <si>
    <t>Tonn CO2/år</t>
  </si>
  <si>
    <t>3-1</t>
  </si>
  <si>
    <t>3-2</t>
  </si>
  <si>
    <t>3-3</t>
  </si>
  <si>
    <t>Utslipp fra energiforbruk anlegg</t>
  </si>
  <si>
    <t>Utslipp fra fakling (varmfakkel)</t>
  </si>
  <si>
    <t>Utslipp (tap) i fakkel</t>
  </si>
  <si>
    <t>4-1</t>
  </si>
  <si>
    <t>Nm3 CH4 /år</t>
  </si>
  <si>
    <t>Egen biogass benyttes til kraft/varmeproduksjon - systemtap</t>
  </si>
  <si>
    <t>Tonn CO2 ev/år</t>
  </si>
  <si>
    <t>Nm CH4/år</t>
  </si>
  <si>
    <t>Netto varmeproduksjon</t>
  </si>
  <si>
    <t>MJ/år</t>
  </si>
  <si>
    <t>Innspart utslipp fjernvarme</t>
  </si>
  <si>
    <t>8</t>
  </si>
  <si>
    <t>9</t>
  </si>
  <si>
    <t>Utnyttelse av biogass drivstoff</t>
  </si>
  <si>
    <t>Biogass levert til gassnett</t>
  </si>
  <si>
    <t>6-2</t>
  </si>
  <si>
    <t>1 l diesel</t>
  </si>
  <si>
    <t>Fortrengt diesel</t>
  </si>
  <si>
    <t xml:space="preserve">Biometan til varmeproduksjon </t>
  </si>
  <si>
    <t>Biometan til drivstoff - fortrengt diesel</t>
  </si>
  <si>
    <t>l diesel/år</t>
  </si>
  <si>
    <t>KgCO2/kg Diesel</t>
  </si>
  <si>
    <t>kg/l</t>
  </si>
  <si>
    <t>Tetthet diesel</t>
  </si>
  <si>
    <t>Utslippsfaktor diesel</t>
  </si>
  <si>
    <t xml:space="preserve">Mengde biogass som oppgraderes til biometan med fratrekk for tap  </t>
  </si>
  <si>
    <t>Mengde biometan levert som drivstoff</t>
  </si>
  <si>
    <t>Nm3 CH4/år</t>
  </si>
  <si>
    <t>Angi årlig mengde produsert biometan (Nm3) basert på total mengde biogass levert til oppgradering</t>
  </si>
  <si>
    <t>Mengde biometan levert til naturgassnettet</t>
  </si>
  <si>
    <t>Innspart utslipp diesel</t>
  </si>
  <si>
    <t>Biometan til gassnett - fortrengt fossil gass</t>
  </si>
  <si>
    <t>Biometan  levert som drivstoff</t>
  </si>
  <si>
    <t>Biometan  levert til naturgassnett</t>
  </si>
  <si>
    <t>Tilsvarer fossil metan</t>
  </si>
  <si>
    <t>MJ/Sm3</t>
  </si>
  <si>
    <t>Innspart utslipp fossil metan</t>
  </si>
  <si>
    <t>Kilde: Gasnor</t>
  </si>
  <si>
    <t>Sm3/år</t>
  </si>
  <si>
    <t>g CO2/Kwh</t>
  </si>
  <si>
    <t>gCO2/Kwh</t>
  </si>
  <si>
    <t>Angi årlig mengde produsert biometan (Nm3) basert på total mengde biogass levert til gassnett</t>
  </si>
  <si>
    <t>Mengde CO2 i biogass</t>
  </si>
  <si>
    <t>Angi årlig mengde CO2 levert til drivhus eller annen utnyttelse.</t>
  </si>
  <si>
    <t>Utnyttelse av produsert CO2</t>
  </si>
  <si>
    <t>Nm3 CO2/år</t>
  </si>
  <si>
    <t>Tetthet CO2</t>
  </si>
  <si>
    <t xml:space="preserve">Kilde: Miljødirektoratet </t>
  </si>
  <si>
    <t>gCO2/MJ</t>
  </si>
  <si>
    <t>Erstatter naturgass</t>
  </si>
  <si>
    <t>CO2 (biogent) levert til veksthus</t>
  </si>
  <si>
    <t>Tonn CO2/år (biogent)</t>
  </si>
  <si>
    <t>Tonn CO2/år (fossilt)</t>
  </si>
  <si>
    <t>Transport slam</t>
  </si>
  <si>
    <t xml:space="preserve">Transport av produkter </t>
  </si>
  <si>
    <t>Produksjonstap</t>
  </si>
  <si>
    <t>Fakling (varmfakkel)</t>
  </si>
  <si>
    <t xml:space="preserve">Systemtap oppgradering </t>
  </si>
  <si>
    <t>Innspart fossil varme</t>
  </si>
  <si>
    <t>Innspart fossilt drivstoff</t>
  </si>
  <si>
    <t>Innspart fossil gass (gassnett)</t>
  </si>
  <si>
    <t>Innspart  fossilt CO2</t>
  </si>
  <si>
    <t>Mengde CO2 levert til drivhus e.l.</t>
  </si>
  <si>
    <t>Bruker/fyllestasjon</t>
  </si>
  <si>
    <t xml:space="preserve">GRENLAND VESTFOLD BESTILLER AS (GVB) </t>
  </si>
  <si>
    <t>NR</t>
  </si>
  <si>
    <t>4.1</t>
  </si>
  <si>
    <t>4.3</t>
  </si>
  <si>
    <t>4.5</t>
  </si>
  <si>
    <t>4.4</t>
  </si>
  <si>
    <t>4.1.1</t>
  </si>
  <si>
    <t>4.1.2</t>
  </si>
  <si>
    <t>2.1.1</t>
  </si>
  <si>
    <t>2.1.2</t>
  </si>
  <si>
    <t>2.1.3</t>
  </si>
  <si>
    <t>2.1.4</t>
  </si>
  <si>
    <t>2.1.5</t>
  </si>
  <si>
    <t>2.1.6</t>
  </si>
  <si>
    <t>2.1.7</t>
  </si>
  <si>
    <t>Angi forventet metanandel i gassen</t>
  </si>
  <si>
    <t>Angi forventet CO2 andel  i gassen</t>
  </si>
  <si>
    <t>2.2.1</t>
  </si>
  <si>
    <t>2.2.2</t>
  </si>
  <si>
    <t>2.2.3</t>
  </si>
  <si>
    <t>2.2.4</t>
  </si>
  <si>
    <t>2.2.5</t>
  </si>
  <si>
    <t>2.2.6</t>
  </si>
  <si>
    <t>2.2.7</t>
  </si>
  <si>
    <t>2.2.8</t>
  </si>
  <si>
    <t>2.2.9</t>
  </si>
  <si>
    <t>Netto produksjon av biogass</t>
  </si>
  <si>
    <t>2.3.1</t>
  </si>
  <si>
    <t>2.2.10</t>
  </si>
  <si>
    <t>Tonn/år</t>
  </si>
  <si>
    <t>2.2.11</t>
  </si>
  <si>
    <t>Brutto energi-innhold</t>
  </si>
  <si>
    <t xml:space="preserve">Mengde biogass  til kraft/damp produksjon </t>
  </si>
  <si>
    <t>Ca. 85 %</t>
  </si>
  <si>
    <t>Forventet metantap fra kraft-/dampproduksjon</t>
  </si>
  <si>
    <t>Ikke utnyttet biogass</t>
  </si>
  <si>
    <t>4.2</t>
  </si>
  <si>
    <t>4.2.1</t>
  </si>
  <si>
    <t>4.2.3</t>
  </si>
  <si>
    <t>4.3.1</t>
  </si>
  <si>
    <t>4.3.2</t>
  </si>
  <si>
    <t>4.4.1</t>
  </si>
  <si>
    <t>4.4.2</t>
  </si>
  <si>
    <t>4.5.1</t>
  </si>
  <si>
    <t>4.5.2</t>
  </si>
  <si>
    <t xml:space="preserve">Bruk av egen biogass </t>
  </si>
  <si>
    <t>2.3.2</t>
  </si>
  <si>
    <t>2.3.3</t>
  </si>
  <si>
    <t>2.3.4</t>
  </si>
  <si>
    <t>2.3.5</t>
  </si>
  <si>
    <t>3.1.1</t>
  </si>
  <si>
    <t>3.1.2</t>
  </si>
  <si>
    <t>3.1.3</t>
  </si>
  <si>
    <t>3.1.4</t>
  </si>
  <si>
    <t>3.1.5</t>
  </si>
  <si>
    <t>3.1.6</t>
  </si>
  <si>
    <t>3.1.7</t>
  </si>
  <si>
    <t>3.1.8</t>
  </si>
  <si>
    <t>3.1.10</t>
  </si>
  <si>
    <t>3.1.9</t>
  </si>
  <si>
    <t>4-2</t>
  </si>
  <si>
    <t>5-1</t>
  </si>
  <si>
    <t>5-2</t>
  </si>
  <si>
    <t>6-1</t>
  </si>
  <si>
    <t xml:space="preserve">Arkfane (2) Resultat: 4 Utslipp fra produksjon av biogass (produksjonstap) regnes ut fra rågassmengde og angitt produksjonstap i %.  </t>
  </si>
  <si>
    <t>2-1-1</t>
  </si>
  <si>
    <t>2-1-2</t>
  </si>
  <si>
    <t>1-2</t>
  </si>
  <si>
    <t>1-3</t>
  </si>
  <si>
    <t>1-4</t>
  </si>
  <si>
    <t>1-5</t>
  </si>
  <si>
    <t>1-6</t>
  </si>
  <si>
    <t>1-7</t>
  </si>
  <si>
    <t>1-8</t>
  </si>
  <si>
    <t>2-2-1</t>
  </si>
  <si>
    <t>2-2-2</t>
  </si>
  <si>
    <t>3-4</t>
  </si>
  <si>
    <t>3-5</t>
  </si>
  <si>
    <t>3-6</t>
  </si>
  <si>
    <t>3-7</t>
  </si>
  <si>
    <t>4-3</t>
  </si>
  <si>
    <t>6-3</t>
  </si>
  <si>
    <t>7-1</t>
  </si>
  <si>
    <t>Utnyttelse av biogass til drivstoff eller gassnett - tap i oppgradering</t>
  </si>
  <si>
    <t>Biometan til varmeproduksjon - fortrengt (fjern)varme</t>
  </si>
  <si>
    <t>8-1</t>
  </si>
  <si>
    <t>8-2</t>
  </si>
  <si>
    <t>9-1</t>
  </si>
  <si>
    <t>Netto dampproduksjon</t>
  </si>
  <si>
    <t>Andel biogass levert til dampproduksjon</t>
  </si>
  <si>
    <t>10</t>
  </si>
  <si>
    <t>10-1</t>
  </si>
  <si>
    <t>10-2</t>
  </si>
  <si>
    <t>11</t>
  </si>
  <si>
    <t>11-1</t>
  </si>
  <si>
    <t>11-2</t>
  </si>
  <si>
    <t>11-3</t>
  </si>
  <si>
    <t>12</t>
  </si>
  <si>
    <t>12-1</t>
  </si>
  <si>
    <t>Systemtap kraft/damp, varme</t>
  </si>
  <si>
    <t>Innspart fossil damp (el)</t>
  </si>
  <si>
    <t>13</t>
  </si>
  <si>
    <t>Horten</t>
  </si>
  <si>
    <t>Slammengde til transport fase 2</t>
  </si>
  <si>
    <t>Slammengde til biogassproduksjon fase 2</t>
  </si>
  <si>
    <t>FTS</t>
  </si>
  <si>
    <t>Spesifikk gassproduksjon</t>
  </si>
  <si>
    <t>2.1.8</t>
  </si>
  <si>
    <t>2.1.9</t>
  </si>
  <si>
    <t>Verdi fastsatt av GVB</t>
  </si>
  <si>
    <t>Angi forventet nedbrytningsgrad av organisk stoff (FTS)</t>
  </si>
  <si>
    <t>Brutto mengde rågass</t>
  </si>
  <si>
    <t>Netto mengde biogass med fratrekk for produksjonstap (2.1.3 - 2.3.1)</t>
  </si>
  <si>
    <t xml:space="preserve">Angis som andel av produsert  biogass (2.1.6) som går til oppgraderingsanlegg for produksjon av biometan.  </t>
  </si>
  <si>
    <t>Angis som andel av produsert  biogass (2.1.6) som går til ren varmeproduksjon.</t>
  </si>
  <si>
    <t>Angi kjelvirkningsgrad</t>
  </si>
  <si>
    <t xml:space="preserve">Eget energiforbruk </t>
  </si>
  <si>
    <t>Utnyttelse av biogass til kraft/dampproduksjon</t>
  </si>
  <si>
    <t>Utnyttelse av biogass til energiformål mm.</t>
  </si>
  <si>
    <t>Elektrisitet/damp</t>
  </si>
  <si>
    <t>CBG/LBG</t>
  </si>
  <si>
    <t>Brukt her</t>
  </si>
  <si>
    <t>Angitt verdi</t>
  </si>
  <si>
    <t>Andel biogass  levert til oppgradering</t>
  </si>
  <si>
    <t>Forventet  biogasstap - biogassproduksjon</t>
  </si>
  <si>
    <t>Angis som andel av totalt energiforbruk i 3.1.1</t>
  </si>
  <si>
    <t>Angi andel av energibehov (3.1.1) som dekkes ved egen biogass</t>
  </si>
  <si>
    <t>Angi andel av energibehov (3.1.1)  som dekkes ved deponigass</t>
  </si>
  <si>
    <t>Angi andel av energibehov (3.1.1) som dekkes av el fra nettet</t>
  </si>
  <si>
    <t>Angi andel av energibehov (3.1.1) som dekkes av energi fra biokjel (bioenergi)</t>
  </si>
  <si>
    <t>Angi andel av energibehov (3.1.1) som dekkes av energi fra  oljekjel (fossil energi)</t>
  </si>
  <si>
    <t>Angi andel av energibehov (3.1.1) som dekkes av naturgass</t>
  </si>
  <si>
    <t>Angi andel av energibehov (3.1.1) som dekkes av ekstern fjernvarme</t>
  </si>
  <si>
    <t>Mengde biogass som utnyttes til  varmeproduksjon med fratrekk for tap. Mengde utnyttet varme substituerer mengde fossil varme produsert fra norsk fjernvarme miks.</t>
  </si>
  <si>
    <t>Mengde biogass som utnyttes til el og varmeproduksjon med fratrekk for tap. Mengde utnyttet kraft/damp substituerer mengde produsert el fra nordisk kraftmiks.</t>
  </si>
  <si>
    <t xml:space="preserve">Mengde biogass levert varmeproduksjon </t>
  </si>
  <si>
    <t>7-2</t>
  </si>
  <si>
    <t xml:space="preserve">Mengde biogass levert til dampproduksjon </t>
  </si>
  <si>
    <t>Nm3/kg FTS red</t>
  </si>
  <si>
    <t>Nedbrytningsgrad organisk stoff (FTS red)</t>
  </si>
  <si>
    <t xml:space="preserve">Biometan til dampproduksjon - fortrengt nordisk kraftmiks </t>
  </si>
  <si>
    <t xml:space="preserve">Biometan til dampproduksjon </t>
  </si>
  <si>
    <t>SUM innspart utslipp kraft/varme</t>
  </si>
  <si>
    <t>Energiinnhold fortrengt fossil metan</t>
  </si>
  <si>
    <t>Internt energiforbruk</t>
  </si>
  <si>
    <t>Energifaktorer</t>
  </si>
  <si>
    <t>Energiinnhold i biometan</t>
  </si>
  <si>
    <t>Arkfane (3) Grunnlagsdata: Arkfanen omfatter to datasett: Slammengder og utslippsfaktorer benyttet i beregningene.</t>
  </si>
  <si>
    <t>Anskaffelse av løsning for behandling og anvendelse av avløpsslam fra renseanlegg i GVB-kommuner</t>
  </si>
  <si>
    <t>Vedlegg 3: KLIMAKALKULATOR FOR PERMANENT FASE</t>
  </si>
  <si>
    <t>Salen ra</t>
  </si>
  <si>
    <t>Siljan ra</t>
  </si>
  <si>
    <t>Enga ra</t>
  </si>
  <si>
    <t>Vårnes ra</t>
  </si>
  <si>
    <t>Tønsberg ra</t>
  </si>
  <si>
    <t>Bekkevika ra</t>
  </si>
  <si>
    <t>CO2-ekvivalenter</t>
  </si>
  <si>
    <t>Kommune/selskap</t>
  </si>
  <si>
    <t>Søbyholmen ra</t>
  </si>
  <si>
    <t>Falkenstein ra</t>
  </si>
  <si>
    <t>Åsgårdsstrand ra</t>
  </si>
  <si>
    <t>Holmestrand ra</t>
  </si>
  <si>
    <t>Vike ra</t>
  </si>
  <si>
    <t>Tønsberg renseanlegg IKS</t>
  </si>
  <si>
    <t>CO2-ekv</t>
  </si>
  <si>
    <t>Settes til 90 % av biogass (biogassanlegg)</t>
  </si>
  <si>
    <t>Nordisk kraftmiks 2020. LCA Miljøfyrtårn</t>
  </si>
  <si>
    <t>RT-flis</t>
  </si>
  <si>
    <t>Estimat tilsvarende 0,8 % metantap</t>
  </si>
  <si>
    <t>kg CO2/kg olje</t>
  </si>
  <si>
    <t>kWh</t>
  </si>
  <si>
    <t>Klimakalkulatoren er en forenklet modell som er utviklet for denne anskaffelsen. Kalkulatoren gjelder for permanent fase.</t>
  </si>
  <si>
    <t>Kalkulatoren har fire arkfaner: (1) Inngangsdata, (2) Resultat, (3), Grunnlagsdata og (4) Prinsipper</t>
  </si>
  <si>
    <t>All utfylling av klimakalkulator skal skje i arkfanen: (1) Inngangsdata. Alle gule celler skal fylles ut.  De cellene som ikke er aktuelle for leverandøren skal fylles ut med 0. Øvrige celler er låst for redigering.</t>
  </si>
  <si>
    <r>
      <t xml:space="preserve">Resultat av kalkulatoren framgår av arkfane (2) Resultat.  Sum utslipp i punkt </t>
    </r>
    <r>
      <rPr>
        <sz val="11"/>
        <rFont val="Calibri"/>
        <family val="2"/>
        <scheme val="minor"/>
      </rPr>
      <t xml:space="preserve">13 </t>
    </r>
    <r>
      <rPr>
        <sz val="11"/>
        <color theme="1"/>
        <rFont val="Calibri"/>
        <family val="2"/>
        <scheme val="minor"/>
      </rPr>
      <t>legges til grunn i evalueringen.</t>
    </r>
  </si>
  <si>
    <t>Det er fire effektområder som inngår i kalkulatoren; (1) Transport, (2) Behandling, (3) Eget energiforbruk og (4) Utnyttelse av biogass</t>
  </si>
  <si>
    <t>Klimaeffekt fra disponering av bioresten er ikke tatt med i kalkulatoren.</t>
  </si>
  <si>
    <t>I modellen vil utslipp framkomme som negative tall, mens fortrengte utslipp fra fossile energibærere vil framkomme som positive tall.</t>
  </si>
  <si>
    <t>Betegnelsen biogass benyttes om rågass (metan og CO2), mens betegnelsen metan eller biometan benyttes om oppgradert biogass.</t>
  </si>
  <si>
    <t>Arkfane (1) Inngangsdata: Effektområde 1: TRANSPORT omfatter: 1.1 Transport av slam til behandling, 1.2 Transport av biorest til mellomlager/sluttbruker, 1.3 Transport av biogass til fyllestasjon/bruker. Klimautslippene beregnes ut fra antall tonn km for hver transportdistanse, antall transporter pr. år og utslippsfaktor for den aktuelle drivstofftypen.</t>
  </si>
  <si>
    <t>Arkfane (1) Inngangsdata: Effektområde 2: BEHANDLING omfatter: 2.1. Gassproduksjon, 2.2 Utnyttelse av produsert gass, 2.3 Tap i gassproduksjonen. Data som fylles ut i 2.1 og 2.2 er grunnlagsdata for videre beregning. Ulike produksjonstap i 2.3 regnes ut fra oppgitt prosent-tap og produsert mengde biogass pr. år. Netto produsert biogass framgår av punkt 2.1.6.</t>
  </si>
  <si>
    <t>Arkfane (1) Inngangsdata: Effektområde 3: EGET ENERGIFORBRUK omfatter all intern energibruk på anlegget. Data benyttes til beregning av utslipp fra energiforbruk. Beregningene baseres på utslippsfaktorer for ulike energibærere.</t>
  </si>
  <si>
    <t>Arkfane (1) Inngangsdata: Effektområde 4: UTNYTTELSE AV BIOGASS TIL ENERGIFORMÅL omfatter: 4.1 utnyttelse av biogass til varmeproduksjon, 4.2 Utnyttelse av biogass til kraft/dampproduksjon, 4.3. Utnyttelse av biogass til drivstoff, 4.4 Biogass levert til gassnett, 4.5 Utnyttelse av CO2 til drivhus mm. Data som legges inn under 4 benyttes til å beregne fortrengt utslipp av fossile energibærere.</t>
  </si>
  <si>
    <t>Leverandøren skal estimere mengdene biorest/produkt basert på mengdegrunnlaget i punkt 1.2.3., som transporteres ut fra anlegget til sluttdisponering.</t>
  </si>
  <si>
    <t>Leverandør skal  legge inn antall km transport av oppgradert biogass, hhv. CBG og LBG, fra behandlingsanlegget til fyllestasjon eller bruker av CBG/LBG. Dersom det er flere brukere, brukes en vektet gjennomsnittsavstand. Det skal også oppgis tonn gass pr. transport, for hhv. CBG og LBG (vektet gjennomsnitt)</t>
  </si>
  <si>
    <t>For all transport av oppgradert biogass (biometan; CBG, LBG) til  sluttbruker, skal det legges inn prosentandel av hver drivstofftype som skal benyttes. Summen av andelene skal utgjøre hele drivstofforbruket (100 %) for transport av biometan.</t>
  </si>
  <si>
    <t xml:space="preserve">Leverandøren skal legge inn antall km transport fra hvert renseanlegg til behandlingsanlegget, samt hvilken (gjennomsnittlig) tonnasje det vil være på hver transport.  </t>
  </si>
  <si>
    <t>Klimautslipp CO2-ekv (t/år)</t>
  </si>
  <si>
    <t>Utslipp av CO2 pr. år (tonn/år)</t>
  </si>
  <si>
    <t>CO2-utslipp</t>
  </si>
  <si>
    <t>Utslipp av CO2-ekv</t>
  </si>
  <si>
    <t>SUM Utslipp av CO2-ekv</t>
  </si>
  <si>
    <t xml:space="preserve">Utslipp fra kraft/varme-produksjon </t>
  </si>
  <si>
    <t>Utslipp fra oppgradering (tap)</t>
  </si>
  <si>
    <t>Utnyttelse av biogass til energi - tap i dampproduksjon</t>
  </si>
  <si>
    <t>GRUNNLAGSDATA</t>
  </si>
  <si>
    <t>Tetthet biometan</t>
  </si>
  <si>
    <t>CO2-utslippsfaktorer</t>
  </si>
  <si>
    <t>Utslippsfaktor bensin</t>
  </si>
  <si>
    <t>Alle utslippsfaktorer som er brukt og andre konstanter framgår av arkfane (3) Grunnlagsdata. Faktorene er hentet fra tilgjengelig litteratur.</t>
  </si>
  <si>
    <t>Arkfane (2) Resultat: 1 Utslipp fra transport av slam regnes ut fra tonnasje slam, transportavstand, tonn pr. transport, antall transporter pr. år, andel av drivstofftype angitt og utslippsfaktor for aktuelt drivstoff.</t>
  </si>
  <si>
    <t>Arkfane (2) Resultat: 2 Utslipp fra transport av biorest regnes ut fra tonnasje biorest, transportavstand, tonn pr. transport, antall transporter pr. år, andel av drivstofftype angitt og utslippsfaktor for aktuelt drivstoff.</t>
  </si>
  <si>
    <t>Arkfane (2) Resultat: 3 Utslipp fra transport av gass regnes ut fra tonnasje gass, transportavstand, tonn pr transport, antall transporter pr år, andel av drivstofftype angitt og utslippsfaktor for aktuelt drivstoff.</t>
  </si>
  <si>
    <t>Arkfane (2) Resultat: 5 Utslipp fra fakling (varmfakkel), regnes ut fra mengde biogass til fakling, metanandel i biogass og forventet metantap i fakkel.</t>
  </si>
  <si>
    <t>Arkfane (2) Resultat: 6 Systemtap kraft, damp, varme regnes ut fra netto produsert biogass, metanandel i biogass og forventet metantap ved hhv. kraft/dampproduksjon og varmeproduksjon.</t>
  </si>
  <si>
    <t>Arkfane (2) Resultat: 7 Systemtap oppgradering, regnes ut fra mengde biogass levert til oppgradering, metanandel i biogass og forventet metantap ved oppgradering.</t>
  </si>
  <si>
    <t>Arkfane (2) Resultat: 8 Innspart utslipp ved bruk av biogass til varmeproduksjon, regnes ut fra energiinnhold i biogass levert til varmeproduksjon, kjelvirkningsgrad og utslippsfaktor for norsk fjernvarme.</t>
  </si>
  <si>
    <t>Arkfane (2) Resultat: 9 Innspart utslipp ved bruk av biogass til dampproduksjon, regnes ut fra energiinnhold i biogass levert til dampproduksjon, kjelvirkningsgrad og utslippsfaktor for nordisk kraftmiks.</t>
  </si>
  <si>
    <t>Arkfane (2) Resultat: 10 Innspart utslipp fra fossilt drivstoff, regnes ut fra mengde biometan levert som drivstoff og utslippsfaktor for diesel.</t>
  </si>
  <si>
    <t>Arkfane (2) Resultat: 11 Innspart utslipp ved innmating av biogass til naturgassnett, regnes ut fra mengde biometan levert til naturgassnett og utslippsfaktor for fossil naturgass.</t>
  </si>
  <si>
    <t>Arkfane (2) Resultat: 12 Innspart utslipp ved utnyttelse av CO2, regnes ut fra mengde CO2 levert til utnyttelse og utslippsfaktor for naturgass (alternativproduksjon).</t>
  </si>
  <si>
    <t xml:space="preserve">PRINSIPPER FOR KLIMAKALKULATOR </t>
  </si>
  <si>
    <t>For hver transportdistanse skal det legges inn prosentandel av hver drivstofftype som skal benyttes. Summen av andelene skal utgjøre hele drivstofforbruket (100 %) for transport av slam (årlig forbruk).</t>
  </si>
  <si>
    <t>Leverandør skal  legge inn antall km transport av biorest fra behandlingsanlegget til eventuelt mellomlager. Dersom det er flere mellomlager, brukes en vektet gjennomsnittsavstand. De som ikke bruker mellomlager setter inn verdien 0 i alle celler under 1.2.1. Avstand til sluttbruker er satt av oppdragsgiver som en fast distanse. Det skal angis tonn pr. transport som et vektet gjennomsnitt.</t>
  </si>
  <si>
    <t>For all transport av biorest/produkt til hhv. mellomlager og sluttdisponering, skal det legges inn prosentandel av hver drivstofftype som skal benyttes. Summen av andelene skal utgjøre hele drivstofforbruket (100 %) for transport av biorest/produkt.</t>
  </si>
  <si>
    <t xml:space="preserve">Angis som andel av produsert  biogass (2.1.6) som går til kraft/dampproduksjon (damp og/eller el).   </t>
  </si>
  <si>
    <t xml:space="preserve">Angis som andel av produsert  biogass (2.1.6) som går til fakling (varmfakkel).  </t>
  </si>
  <si>
    <t>Angi  %-andel av mengde metan (2.1.7) som slippes ut ved oppgradering</t>
  </si>
  <si>
    <t>Angi %-andel av mengde metan (2.1.7 som slippes ut ved kraft/damp-produksjon fra egen biogass</t>
  </si>
  <si>
    <t>Angi %-andel av mengde metan (2.1.7 som slippes ut ved varme-produksjon av egen biogass</t>
  </si>
  <si>
    <t>Angi  %-andel av mengde metan (2.1.7 som slippes ut ved fakling av biogass (varmfakkel)</t>
  </si>
  <si>
    <t>Sum av energiforbruk skal være 100 %</t>
  </si>
  <si>
    <t>Alle gulmarkerte celler skal fylles inn. Det som ikke er relevant for tilbyderen, fylles inn med 0.</t>
  </si>
  <si>
    <t>Snitt 35 % (Range 20-45 %)</t>
  </si>
  <si>
    <t>Snitt 65 % (Range 55-80 %)</t>
  </si>
  <si>
    <t>TS 2024
tonn</t>
  </si>
  <si>
    <t>2040
tonn</t>
  </si>
  <si>
    <t>TS 2040
tonn</t>
  </si>
  <si>
    <t>FTS 2040
tonn</t>
  </si>
  <si>
    <t>2024
tonn</t>
  </si>
  <si>
    <t>FTS 2024
tonn</t>
  </si>
  <si>
    <t>NVE, norsk forbruk</t>
  </si>
  <si>
    <t xml:space="preserve">97-98 % </t>
  </si>
  <si>
    <t>Bruker data fra Fortum. LCA-data viser mye høyere utslipp. Nær fyringsolje.</t>
  </si>
  <si>
    <t>km en vei</t>
  </si>
  <si>
    <t>tonn pr. transport</t>
  </si>
  <si>
    <r>
      <t xml:space="preserve">km en vei
</t>
    </r>
    <r>
      <rPr>
        <sz val="11"/>
        <rFont val="Calibri"/>
        <family val="2"/>
        <scheme val="minor"/>
      </rPr>
      <t>gjennomsnitt</t>
    </r>
  </si>
  <si>
    <t>Transport av slam inn til behandlingsanlegget</t>
  </si>
  <si>
    <t>Transport av biorest fra behandlingsanlegg til sluttbruker</t>
  </si>
  <si>
    <r>
      <t xml:space="preserve">tonn pr. transport
</t>
    </r>
    <r>
      <rPr>
        <sz val="11"/>
        <rFont val="Calibri"/>
        <family val="2"/>
        <scheme val="minor"/>
      </rPr>
      <t>gjennomsnitt</t>
    </r>
  </si>
  <si>
    <r>
      <t>km en vei
g</t>
    </r>
    <r>
      <rPr>
        <sz val="11"/>
        <rFont val="Calibri"/>
        <family val="2"/>
        <scheme val="minor"/>
      </rPr>
      <t>jennomsnitt</t>
    </r>
  </si>
  <si>
    <r>
      <t xml:space="preserve">tonn pr. transport
</t>
    </r>
    <r>
      <rPr>
        <sz val="11"/>
        <rFont val="Calibri"/>
        <family val="2"/>
        <scheme val="minor"/>
      </rPr>
      <t>Gjennomsnitt</t>
    </r>
  </si>
  <si>
    <t>tonn slam/år</t>
  </si>
  <si>
    <t>tonn TS</t>
  </si>
  <si>
    <t>Angi andel av biogass (rågass) i punkt 2.1.3 som slippes ut i produksjonsanlegget. Sum av utslipp fra produksjonsanlegget inkludert lekkasjer, diffuse utslipp, kaldfakling mm. Alle relevante kilder skal tas med, men ikke utslipp fra bioresthåndtering.</t>
  </si>
  <si>
    <t xml:space="preserve">Angi anleggets totale energiforbruk, både el. og varme, herunder energiforbruk til oppvarming av slam, oppvarming av bygningsmassen, belysning, motorer, maskiner, oppgraderingsanlegg mm.  </t>
  </si>
  <si>
    <t xml:space="preserve">Leverandøren skal estimere mengde biogass solgt som CBG ut fra mengdegrunnlaget i 2.2.2.  </t>
  </si>
  <si>
    <t>Leverandøren skal estimere mengde biogass solgt som LBG ut fra mengdegrunnlaget i 2.2.2</t>
  </si>
  <si>
    <t>Utnyttelse av produsert  biogass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</si>
</sst>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0\ %"/>
    <numFmt numFmtId="166" formatCode="_ * #,##0_ ;_ * \-#,##0_ ;_ * &quot;-&quot;?_ ;_ @_ "/>
    <numFmt numFmtId="167" formatCode="0.0"/>
    <numFmt numFmtId="168" formatCode="_ * #,##0.0_ ;_ * \-#,##0.0_ ;_ * &quot;-&quot;?_ ;_ @_ "/>
    <numFmt numFmtId="169" formatCode="#,##0.0"/>
    <numFmt numFmtId="170" formatCode="_-* #,##0.0_-;\-* #,##0.0_-;_-* &quot;-&quot;??_-;_-@_-"/>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sz val="12"/>
      <color theme="1"/>
      <name val="Calibri"/>
      <family val="2"/>
      <scheme val="minor"/>
    </font>
    <font>
      <i/>
      <sz val="8"/>
      <color theme="1"/>
      <name val="Calibri"/>
      <family val="2"/>
      <scheme val="minor"/>
    </font>
    <font>
      <sz val="9"/>
      <color theme="1"/>
      <name val="Calibri"/>
      <family val="2"/>
      <scheme val="minor"/>
    </font>
    <font>
      <i/>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b/>
      <sz val="16"/>
      <color rgb="FFFF0000"/>
      <name val="Calibri"/>
      <family val="2"/>
      <scheme val="minor"/>
    </font>
    <font>
      <sz val="16"/>
      <color rgb="FFFF0000"/>
      <name val="Calibri"/>
      <family val="2"/>
      <scheme val="minor"/>
    </font>
    <font>
      <i/>
      <sz val="10"/>
      <color theme="1"/>
      <name val="Calibri"/>
      <family val="2"/>
      <scheme val="minor"/>
    </font>
    <font>
      <i/>
      <sz val="12"/>
      <color theme="1"/>
      <name val="Calibri"/>
      <family val="2"/>
      <scheme val="minor"/>
    </font>
    <font>
      <b/>
      <i/>
      <sz val="11"/>
      <color theme="1"/>
      <name val="Calibri"/>
      <family val="2"/>
      <scheme val="minor"/>
    </font>
    <font>
      <b/>
      <i/>
      <sz val="10"/>
      <color theme="1"/>
      <name val="Calibri"/>
      <family val="2"/>
      <scheme val="minor"/>
    </font>
    <font>
      <b/>
      <sz val="10"/>
      <name val="Calibri"/>
      <family val="2"/>
      <scheme val="minor"/>
    </font>
    <font>
      <b/>
      <i/>
      <sz val="12"/>
      <color theme="1"/>
      <name val="Calibri"/>
      <family val="2"/>
      <scheme val="minor"/>
    </font>
    <font>
      <sz val="16"/>
      <color theme="0"/>
      <name val="Calibri"/>
      <family val="2"/>
      <scheme val="minor"/>
    </font>
    <font>
      <b/>
      <sz val="16"/>
      <color theme="0"/>
      <name val="Calibri"/>
      <family val="2"/>
      <scheme val="minor"/>
    </font>
    <font>
      <b/>
      <sz val="18"/>
      <color theme="0"/>
      <name val="Calibri"/>
      <family val="2"/>
      <scheme val="minor"/>
    </font>
    <font>
      <sz val="18"/>
      <color theme="1"/>
      <name val="Calibri"/>
      <family val="2"/>
      <scheme val="minor"/>
    </font>
    <font>
      <sz val="11"/>
      <name val="Calibri"/>
      <family val="2"/>
      <scheme val="minor"/>
    </font>
    <font>
      <b/>
      <sz val="11"/>
      <name val="Calibri"/>
      <family val="2"/>
      <scheme val="minor"/>
    </font>
    <font>
      <b/>
      <sz val="18"/>
      <color theme="1"/>
      <name val="Calibri"/>
      <family val="2"/>
      <scheme val="minor"/>
    </font>
    <font>
      <b/>
      <i/>
      <sz val="14"/>
      <color theme="1"/>
      <name val="Calibri"/>
      <family val="2"/>
      <scheme val="minor"/>
    </font>
    <font>
      <i/>
      <sz val="1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bgColor indexed="64"/>
      </patternFill>
    </fill>
    <fill>
      <patternFill patternType="solid">
        <fgColor theme="9" tint="-0.249977111117893"/>
        <bgColor indexed="64"/>
      </patternFill>
    </fill>
    <fill>
      <patternFill patternType="solid">
        <fgColor theme="7"/>
        <bgColor indexed="64"/>
      </patternFill>
    </fill>
    <fill>
      <patternFill patternType="solid">
        <fgColor theme="9" tint="0.39997558519241921"/>
        <bgColor indexed="64"/>
      </patternFill>
    </fill>
  </fills>
  <borders count="29">
    <border>
      <left/>
      <right/>
      <top/>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auto="1"/>
      </left>
      <right/>
      <top/>
      <bottom/>
      <diagonal/>
    </border>
    <border>
      <left style="medium">
        <color auto="1"/>
      </left>
      <right/>
      <top/>
      <bottom style="thin">
        <color indexed="64"/>
      </bottom>
      <diagonal/>
    </border>
    <border>
      <left style="medium">
        <color auto="1"/>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auto="1"/>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auto="1"/>
      </right>
      <top style="thin">
        <color indexed="64"/>
      </top>
      <bottom/>
      <diagonal/>
    </border>
    <border>
      <left style="thin">
        <color indexed="64"/>
      </left>
      <right/>
      <top style="thin">
        <color indexed="64"/>
      </top>
      <bottom style="thin">
        <color indexed="64"/>
      </bottom>
      <diagonal/>
    </border>
    <border>
      <left/>
      <right style="medium">
        <color auto="1"/>
      </right>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83">
    <xf numFmtId="0" fontId="0" fillId="0" borderId="0" xfId="0"/>
    <xf numFmtId="0" fontId="3" fillId="0" borderId="0" xfId="0" applyFont="1"/>
    <xf numFmtId="0" fontId="0" fillId="0" borderId="1" xfId="0" applyBorder="1"/>
    <xf numFmtId="164" fontId="0" fillId="0" borderId="1" xfId="1" applyNumberFormat="1" applyFont="1" applyBorder="1"/>
    <xf numFmtId="0" fontId="2" fillId="0" borderId="0" xfId="0" applyFont="1"/>
    <xf numFmtId="164" fontId="0" fillId="0" borderId="0" xfId="0" applyNumberFormat="1"/>
    <xf numFmtId="0" fontId="0" fillId="0" borderId="0" xfId="0" applyBorder="1"/>
    <xf numFmtId="164" fontId="0" fillId="0" borderId="0" xfId="1" applyNumberFormat="1" applyFont="1" applyBorder="1"/>
    <xf numFmtId="0" fontId="2" fillId="0" borderId="1" xfId="0" applyFont="1" applyBorder="1"/>
    <xf numFmtId="0" fontId="2" fillId="0" borderId="10" xfId="0" applyFont="1" applyFill="1" applyBorder="1" applyAlignment="1">
      <alignment vertical="center" wrapText="1"/>
    </xf>
    <xf numFmtId="0" fontId="2" fillId="0" borderId="0" xfId="0" applyFont="1" applyAlignment="1">
      <alignment vertical="center" wrapText="1"/>
    </xf>
    <xf numFmtId="164" fontId="4" fillId="0" borderId="0" xfId="0" applyNumberFormat="1" applyFont="1"/>
    <xf numFmtId="0" fontId="5" fillId="0" borderId="1" xfId="0" applyFont="1" applyBorder="1"/>
    <xf numFmtId="0" fontId="4" fillId="0" borderId="1" xfId="0" applyFont="1" applyBorder="1"/>
    <xf numFmtId="0" fontId="4" fillId="0" borderId="0" xfId="0" applyFont="1"/>
    <xf numFmtId="0" fontId="4" fillId="0" borderId="0" xfId="0" applyFont="1" applyBorder="1"/>
    <xf numFmtId="164" fontId="4" fillId="0" borderId="0" xfId="1" applyNumberFormat="1" applyFont="1"/>
    <xf numFmtId="164" fontId="4" fillId="0" borderId="11" xfId="0" applyNumberFormat="1" applyFont="1" applyBorder="1"/>
    <xf numFmtId="164" fontId="4" fillId="0" borderId="13" xfId="0" applyNumberFormat="1" applyFont="1" applyBorder="1"/>
    <xf numFmtId="164" fontId="4" fillId="0" borderId="5" xfId="0" applyNumberFormat="1" applyFont="1" applyBorder="1"/>
    <xf numFmtId="164" fontId="4" fillId="0" borderId="6" xfId="0" applyNumberFormat="1" applyFont="1" applyBorder="1"/>
    <xf numFmtId="164" fontId="4" fillId="0" borderId="14" xfId="0" applyNumberFormat="1" applyFont="1" applyBorder="1"/>
    <xf numFmtId="164" fontId="4" fillId="0" borderId="0" xfId="0" applyNumberFormat="1" applyFont="1" applyBorder="1"/>
    <xf numFmtId="164" fontId="4" fillId="0" borderId="15" xfId="0" applyNumberFormat="1" applyFont="1" applyBorder="1"/>
    <xf numFmtId="164" fontId="4" fillId="0" borderId="12" xfId="0" applyNumberFormat="1" applyFont="1" applyBorder="1"/>
    <xf numFmtId="164" fontId="4" fillId="0" borderId="1" xfId="0" applyNumberFormat="1" applyFont="1" applyBorder="1"/>
    <xf numFmtId="164" fontId="4" fillId="0" borderId="8" xfId="0" applyNumberFormat="1" applyFont="1" applyBorder="1"/>
    <xf numFmtId="0" fontId="2" fillId="0" borderId="16" xfId="0" applyFont="1" applyFill="1" applyBorder="1" applyAlignment="1">
      <alignment vertical="center" wrapText="1"/>
    </xf>
    <xf numFmtId="0" fontId="2" fillId="0" borderId="10" xfId="0" applyFont="1" applyBorder="1" applyAlignment="1">
      <alignment vertical="center" wrapText="1"/>
    </xf>
    <xf numFmtId="0" fontId="2" fillId="0" borderId="17" xfId="0" applyFont="1" applyFill="1" applyBorder="1" applyAlignment="1">
      <alignment vertical="center" wrapText="1"/>
    </xf>
    <xf numFmtId="0" fontId="0" fillId="2" borderId="0" xfId="0" applyFill="1"/>
    <xf numFmtId="0" fontId="0" fillId="2" borderId="1" xfId="0" applyFill="1" applyBorder="1"/>
    <xf numFmtId="0" fontId="0" fillId="2" borderId="11" xfId="0" applyFill="1" applyBorder="1"/>
    <xf numFmtId="0" fontId="0" fillId="2" borderId="12" xfId="0" applyFill="1" applyBorder="1"/>
    <xf numFmtId="0" fontId="0" fillId="0" borderId="14" xfId="0" applyBorder="1"/>
    <xf numFmtId="0" fontId="0" fillId="0" borderId="7" xfId="0" applyBorder="1"/>
    <xf numFmtId="0" fontId="6" fillId="0" borderId="0" xfId="0" applyFont="1"/>
    <xf numFmtId="0" fontId="0" fillId="0" borderId="0" xfId="0" applyFont="1"/>
    <xf numFmtId="9" fontId="0" fillId="0" borderId="0" xfId="0" applyNumberFormat="1"/>
    <xf numFmtId="0" fontId="0" fillId="0" borderId="0" xfId="0" applyFill="1" applyBorder="1"/>
    <xf numFmtId="0" fontId="0" fillId="0" borderId="0" xfId="0" applyFill="1"/>
    <xf numFmtId="9" fontId="0" fillId="0" borderId="0" xfId="2" applyFont="1" applyBorder="1"/>
    <xf numFmtId="0" fontId="0" fillId="0" borderId="0" xfId="0" applyAlignment="1">
      <alignment horizontal="center"/>
    </xf>
    <xf numFmtId="0" fontId="0" fillId="0" borderId="1" xfId="0" applyBorder="1" applyAlignment="1">
      <alignment horizontal="center"/>
    </xf>
    <xf numFmtId="0" fontId="2" fillId="0" borderId="10" xfId="0" applyFont="1" applyBorder="1" applyAlignment="1">
      <alignment horizontal="center" vertical="center" wrapText="1"/>
    </xf>
    <xf numFmtId="0" fontId="0" fillId="2" borderId="0" xfId="0" applyFill="1" applyAlignment="1">
      <alignment horizontal="center"/>
    </xf>
    <xf numFmtId="0" fontId="0" fillId="2" borderId="1" xfId="0" applyFill="1" applyBorder="1" applyAlignment="1">
      <alignment horizontal="center"/>
    </xf>
    <xf numFmtId="0" fontId="0" fillId="0" borderId="0" xfId="0" applyFont="1" applyAlignment="1">
      <alignment horizontal="center"/>
    </xf>
    <xf numFmtId="164" fontId="8" fillId="0" borderId="0" xfId="1" applyNumberFormat="1" applyFont="1"/>
    <xf numFmtId="0" fontId="8" fillId="0" borderId="0" xfId="0" applyFont="1"/>
    <xf numFmtId="0" fontId="5" fillId="0" borderId="5" xfId="0" applyFont="1" applyBorder="1"/>
    <xf numFmtId="164" fontId="5" fillId="0" borderId="5" xfId="0" applyNumberFormat="1" applyFont="1" applyBorder="1"/>
    <xf numFmtId="0" fontId="5" fillId="0" borderId="0" xfId="0" applyFont="1"/>
    <xf numFmtId="164" fontId="8" fillId="0" borderId="0" xfId="0" applyNumberFormat="1" applyFont="1"/>
    <xf numFmtId="164" fontId="5" fillId="0" borderId="4" xfId="0" applyNumberFormat="1" applyFont="1" applyBorder="1"/>
    <xf numFmtId="164" fontId="2" fillId="0" borderId="0" xfId="0" applyNumberFormat="1" applyFont="1"/>
    <xf numFmtId="9" fontId="2" fillId="0" borderId="0" xfId="2" applyFont="1"/>
    <xf numFmtId="0" fontId="0" fillId="0" borderId="0" xfId="0" applyAlignment="1">
      <alignment horizontal="right"/>
    </xf>
    <xf numFmtId="49" fontId="4" fillId="0" borderId="0" xfId="0" applyNumberFormat="1" applyFont="1"/>
    <xf numFmtId="0" fontId="9" fillId="0" borderId="0" xfId="0" applyFont="1"/>
    <xf numFmtId="0" fontId="2" fillId="4" borderId="0" xfId="0" applyFont="1" applyFill="1"/>
    <xf numFmtId="0" fontId="0" fillId="4" borderId="0" xfId="0" applyFont="1" applyFill="1"/>
    <xf numFmtId="0" fontId="0" fillId="4" borderId="0" xfId="0" applyFont="1" applyFill="1" applyAlignment="1">
      <alignment horizontal="center"/>
    </xf>
    <xf numFmtId="49" fontId="2" fillId="4" borderId="0" xfId="0" applyNumberFormat="1" applyFont="1" applyFill="1"/>
    <xf numFmtId="49" fontId="5" fillId="0" borderId="0" xfId="0" applyNumberFormat="1" applyFont="1"/>
    <xf numFmtId="49" fontId="8" fillId="0" borderId="0" xfId="0" applyNumberFormat="1" applyFont="1"/>
    <xf numFmtId="0" fontId="2" fillId="0" borderId="1" xfId="0" applyFont="1" applyBorder="1" applyAlignment="1">
      <alignment horizontal="center"/>
    </xf>
    <xf numFmtId="0" fontId="6" fillId="0" borderId="0" xfId="0" applyFont="1" applyBorder="1"/>
    <xf numFmtId="0" fontId="6" fillId="0" borderId="0" xfId="0" applyFont="1" applyBorder="1" applyAlignment="1">
      <alignment horizontal="center"/>
    </xf>
    <xf numFmtId="0" fontId="0" fillId="0" borderId="14" xfId="0" applyBorder="1" applyAlignment="1">
      <alignment horizontal="center"/>
    </xf>
    <xf numFmtId="0" fontId="0" fillId="0" borderId="14" xfId="0" applyFill="1" applyBorder="1"/>
    <xf numFmtId="49" fontId="4" fillId="0" borderId="1" xfId="0" applyNumberFormat="1" applyFont="1" applyBorder="1"/>
    <xf numFmtId="0" fontId="10" fillId="0" borderId="0" xfId="0" applyFont="1"/>
    <xf numFmtId="0" fontId="10" fillId="0" borderId="0" xfId="0" applyFont="1" applyBorder="1"/>
    <xf numFmtId="0" fontId="10" fillId="0" borderId="4" xfId="0" applyFont="1" applyBorder="1"/>
    <xf numFmtId="49" fontId="5" fillId="0" borderId="1" xfId="0" applyNumberFormat="1" applyFont="1" applyBorder="1"/>
    <xf numFmtId="167" fontId="0" fillId="0" borderId="0" xfId="0" applyNumberFormat="1"/>
    <xf numFmtId="1" fontId="4" fillId="0" borderId="0" xfId="0" applyNumberFormat="1" applyFont="1"/>
    <xf numFmtId="1" fontId="4" fillId="0" borderId="1" xfId="0" applyNumberFormat="1" applyFont="1" applyBorder="1"/>
    <xf numFmtId="49" fontId="4" fillId="0" borderId="0" xfId="0" applyNumberFormat="1" applyFont="1" applyBorder="1"/>
    <xf numFmtId="1" fontId="4" fillId="0" borderId="0" xfId="0" applyNumberFormat="1" applyFont="1" applyBorder="1"/>
    <xf numFmtId="0" fontId="2" fillId="0" borderId="0" xfId="0" applyFont="1" applyBorder="1"/>
    <xf numFmtId="0" fontId="2" fillId="5" borderId="21" xfId="0" applyFont="1" applyFill="1" applyBorder="1"/>
    <xf numFmtId="0" fontId="7" fillId="0" borderId="10" xfId="0" applyFont="1" applyBorder="1" applyAlignment="1">
      <alignment vertical="center" wrapText="1"/>
    </xf>
    <xf numFmtId="0" fontId="7" fillId="0" borderId="0" xfId="0" applyFont="1" applyAlignment="1">
      <alignment vertical="center" wrapText="1"/>
    </xf>
    <xf numFmtId="0" fontId="7" fillId="0" borderId="10" xfId="0" applyFont="1" applyBorder="1" applyAlignment="1">
      <alignment horizontal="center" vertical="center" wrapText="1"/>
    </xf>
    <xf numFmtId="0" fontId="0" fillId="5" borderId="21" xfId="0" applyFill="1" applyBorder="1"/>
    <xf numFmtId="164" fontId="0" fillId="0" borderId="0" xfId="1" applyNumberFormat="1" applyFont="1"/>
    <xf numFmtId="0" fontId="0" fillId="0" borderId="14" xfId="0" applyBorder="1" applyAlignment="1">
      <alignment horizontal="center" vertical="center"/>
    </xf>
    <xf numFmtId="0" fontId="2" fillId="6" borderId="21" xfId="0" applyFont="1" applyFill="1" applyBorder="1" applyAlignment="1">
      <alignment vertical="center"/>
    </xf>
    <xf numFmtId="0" fontId="13" fillId="6" borderId="21" xfId="0" applyFont="1" applyFill="1" applyBorder="1" applyAlignment="1">
      <alignment vertical="center"/>
    </xf>
    <xf numFmtId="0" fontId="2" fillId="6" borderId="21" xfId="0" applyFont="1" applyFill="1" applyBorder="1" applyAlignment="1">
      <alignment horizontal="center" vertical="center"/>
    </xf>
    <xf numFmtId="0" fontId="2" fillId="6" borderId="23" xfId="0" applyFont="1" applyFill="1" applyBorder="1" applyAlignment="1">
      <alignment vertical="center"/>
    </xf>
    <xf numFmtId="0" fontId="0" fillId="6" borderId="21" xfId="0" applyFill="1" applyBorder="1" applyAlignment="1"/>
    <xf numFmtId="164" fontId="10" fillId="7" borderId="9" xfId="1" applyNumberFormat="1" applyFont="1" applyFill="1" applyBorder="1"/>
    <xf numFmtId="0" fontId="0" fillId="0" borderId="4" xfId="0" applyBorder="1"/>
    <xf numFmtId="0" fontId="0" fillId="0" borderId="7" xfId="0" applyBorder="1" applyAlignment="1">
      <alignment horizontal="center"/>
    </xf>
    <xf numFmtId="0" fontId="0" fillId="0" borderId="14" xfId="0" applyBorder="1" applyAlignment="1">
      <alignment vertical="center"/>
    </xf>
    <xf numFmtId="165" fontId="0" fillId="0" borderId="5" xfId="2" applyNumberFormat="1" applyFont="1" applyFill="1" applyBorder="1"/>
    <xf numFmtId="165" fontId="1" fillId="0" borderId="0" xfId="2" applyNumberFormat="1" applyFont="1" applyFill="1" applyBorder="1"/>
    <xf numFmtId="0" fontId="0" fillId="0" borderId="18" xfId="0" applyBorder="1"/>
    <xf numFmtId="0" fontId="2" fillId="0" borderId="0" xfId="0" applyFont="1" applyAlignment="1">
      <alignment vertical="center"/>
    </xf>
    <xf numFmtId="0" fontId="10" fillId="0" borderId="1" xfId="0" applyFont="1" applyBorder="1" applyAlignment="1"/>
    <xf numFmtId="0" fontId="10" fillId="0" borderId="8" xfId="0" applyFont="1" applyBorder="1"/>
    <xf numFmtId="164" fontId="4" fillId="0" borderId="1" xfId="1" applyNumberFormat="1" applyFont="1" applyBorder="1"/>
    <xf numFmtId="164" fontId="4" fillId="0" borderId="7" xfId="0" applyNumberFormat="1" applyFont="1" applyBorder="1"/>
    <xf numFmtId="164" fontId="5" fillId="0" borderId="13" xfId="0" applyNumberFormat="1" applyFont="1" applyBorder="1"/>
    <xf numFmtId="164" fontId="5" fillId="0" borderId="22" xfId="0" applyNumberFormat="1" applyFont="1" applyBorder="1"/>
    <xf numFmtId="0" fontId="10" fillId="0" borderId="1" xfId="0" applyFont="1" applyBorder="1"/>
    <xf numFmtId="0" fontId="0" fillId="0" borderId="0" xfId="0" applyBorder="1" applyAlignment="1">
      <alignment horizontal="center"/>
    </xf>
    <xf numFmtId="49" fontId="5" fillId="0" borderId="0" xfId="0" applyNumberFormat="1" applyFont="1" applyAlignment="1">
      <alignment vertical="center" wrapText="1"/>
    </xf>
    <xf numFmtId="0" fontId="5" fillId="0" borderId="0" xfId="0" applyFont="1" applyAlignment="1">
      <alignment vertical="center" wrapText="1"/>
    </xf>
    <xf numFmtId="0" fontId="5" fillId="0" borderId="1" xfId="0" applyFont="1" applyBorder="1" applyAlignment="1">
      <alignment vertical="center" wrapText="1"/>
    </xf>
    <xf numFmtId="49" fontId="4" fillId="5" borderId="2" xfId="0" applyNumberFormat="1" applyFont="1" applyFill="1" applyBorder="1"/>
    <xf numFmtId="0" fontId="5" fillId="5" borderId="2" xfId="0" applyFont="1" applyFill="1" applyBorder="1"/>
    <xf numFmtId="0" fontId="4" fillId="5" borderId="2" xfId="0" applyFont="1" applyFill="1" applyBorder="1"/>
    <xf numFmtId="164" fontId="16" fillId="0" borderId="0" xfId="0" applyNumberFormat="1" applyFont="1"/>
    <xf numFmtId="49" fontId="5" fillId="5" borderId="2" xfId="0" applyNumberFormat="1" applyFont="1" applyFill="1" applyBorder="1"/>
    <xf numFmtId="0" fontId="0" fillId="0" borderId="0" xfId="0" applyBorder="1" applyProtection="1">
      <protection hidden="1"/>
    </xf>
    <xf numFmtId="0" fontId="5" fillId="0" borderId="0" xfId="0" applyFont="1" applyBorder="1"/>
    <xf numFmtId="164" fontId="5" fillId="0" borderId="0" xfId="0" applyNumberFormat="1" applyFont="1" applyBorder="1"/>
    <xf numFmtId="164" fontId="19" fillId="0" borderId="1" xfId="0" applyNumberFormat="1" applyFont="1" applyBorder="1"/>
    <xf numFmtId="49" fontId="4" fillId="0" borderId="0" xfId="0" applyNumberFormat="1" applyFont="1" applyAlignment="1">
      <alignment horizontal="center"/>
    </xf>
    <xf numFmtId="0" fontId="5" fillId="0" borderId="0" xfId="0" applyFont="1" applyFill="1"/>
    <xf numFmtId="0" fontId="4" fillId="0" borderId="0" xfId="0" applyFont="1" applyFill="1"/>
    <xf numFmtId="0" fontId="4" fillId="0" borderId="0" xfId="0" applyFont="1" applyFill="1" applyAlignment="1">
      <alignment horizontal="center"/>
    </xf>
    <xf numFmtId="164" fontId="5" fillId="0" borderId="1" xfId="0" applyNumberFormat="1" applyFont="1" applyBorder="1"/>
    <xf numFmtId="164" fontId="4" fillId="0" borderId="1" xfId="1" applyNumberFormat="1" applyFont="1" applyBorder="1" applyAlignment="1">
      <alignment horizontal="center"/>
    </xf>
    <xf numFmtId="164" fontId="5" fillId="0" borderId="1" xfId="1" applyNumberFormat="1" applyFont="1" applyBorder="1" applyAlignment="1">
      <alignment horizontal="center"/>
    </xf>
    <xf numFmtId="167" fontId="4" fillId="0" borderId="1" xfId="0" applyNumberFormat="1" applyFont="1" applyBorder="1"/>
    <xf numFmtId="164" fontId="5" fillId="0" borderId="21" xfId="1" applyNumberFormat="1" applyFont="1" applyBorder="1" applyAlignment="1">
      <alignment horizontal="center"/>
    </xf>
    <xf numFmtId="49" fontId="5" fillId="0" borderId="21" xfId="0" applyNumberFormat="1" applyFont="1" applyBorder="1"/>
    <xf numFmtId="1" fontId="5" fillId="0" borderId="21" xfId="0" applyNumberFormat="1" applyFont="1" applyBorder="1"/>
    <xf numFmtId="0" fontId="5" fillId="0" borderId="21" xfId="0" applyFont="1" applyBorder="1"/>
    <xf numFmtId="49" fontId="5" fillId="0" borderId="0" xfId="0" applyNumberFormat="1" applyFont="1" applyBorder="1"/>
    <xf numFmtId="164" fontId="5" fillId="0" borderId="21" xfId="1" applyNumberFormat="1" applyFont="1" applyBorder="1"/>
    <xf numFmtId="164" fontId="5" fillId="0" borderId="21" xfId="0" applyNumberFormat="1" applyFont="1" applyBorder="1"/>
    <xf numFmtId="164" fontId="4" fillId="0" borderId="5" xfId="1" applyNumberFormat="1" applyFont="1" applyFill="1" applyBorder="1"/>
    <xf numFmtId="0" fontId="20" fillId="0" borderId="0" xfId="0" applyFont="1"/>
    <xf numFmtId="164" fontId="5" fillId="0" borderId="0" xfId="0" applyNumberFormat="1" applyFont="1"/>
    <xf numFmtId="166" fontId="10" fillId="9" borderId="9" xfId="0" applyNumberFormat="1" applyFont="1" applyFill="1" applyBorder="1"/>
    <xf numFmtId="0" fontId="7" fillId="0" borderId="0" xfId="0" applyFont="1"/>
    <xf numFmtId="0" fontId="10" fillId="0" borderId="5" xfId="0" applyFont="1" applyBorder="1" applyAlignment="1">
      <alignment vertical="center"/>
    </xf>
    <xf numFmtId="0" fontId="10" fillId="0" borderId="0" xfId="0" applyFont="1" applyAlignment="1">
      <alignment vertical="center"/>
    </xf>
    <xf numFmtId="166" fontId="10" fillId="9" borderId="9" xfId="0" applyNumberFormat="1" applyFont="1" applyFill="1" applyBorder="1" applyAlignment="1">
      <alignment vertical="center"/>
    </xf>
    <xf numFmtId="0" fontId="10" fillId="0" borderId="5" xfId="0" applyFont="1" applyBorder="1" applyAlignment="1">
      <alignment horizontal="center" vertical="center"/>
    </xf>
    <xf numFmtId="0" fontId="10" fillId="0" borderId="4" xfId="0" applyFont="1" applyBorder="1" applyAlignment="1">
      <alignment vertical="center"/>
    </xf>
    <xf numFmtId="0" fontId="0" fillId="0" borderId="0" xfId="0" applyAlignment="1">
      <alignment vertical="center"/>
    </xf>
    <xf numFmtId="0" fontId="0" fillId="3" borderId="0" xfId="0" applyFill="1"/>
    <xf numFmtId="0" fontId="23" fillId="0" borderId="0" xfId="0" applyFont="1" applyFill="1" applyAlignment="1"/>
    <xf numFmtId="0" fontId="0" fillId="0" borderId="0" xfId="0" applyFill="1" applyAlignment="1"/>
    <xf numFmtId="0" fontId="0" fillId="0" borderId="0" xfId="0" applyAlignment="1">
      <alignment horizontal="left"/>
    </xf>
    <xf numFmtId="0" fontId="0" fillId="0" borderId="0" xfId="0" applyAlignment="1">
      <alignment horizontal="center" vertical="center"/>
    </xf>
    <xf numFmtId="164" fontId="10" fillId="7" borderId="9" xfId="1" applyNumberFormat="1" applyFont="1" applyFill="1" applyBorder="1" applyAlignment="1">
      <alignment vertical="center"/>
    </xf>
    <xf numFmtId="0" fontId="10" fillId="0" borderId="14" xfId="0" applyFont="1" applyBorder="1" applyAlignment="1">
      <alignment vertical="center"/>
    </xf>
    <xf numFmtId="0" fontId="0" fillId="0" borderId="0" xfId="0" applyFill="1" applyAlignment="1">
      <alignment vertical="center"/>
    </xf>
    <xf numFmtId="0" fontId="10"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vertical="center"/>
    </xf>
    <xf numFmtId="0" fontId="0" fillId="0" borderId="14" xfId="0" applyFont="1" applyBorder="1" applyAlignment="1">
      <alignment vertical="center"/>
    </xf>
    <xf numFmtId="0" fontId="23" fillId="0" borderId="0" xfId="0" applyFont="1" applyFill="1" applyAlignment="1">
      <alignment horizontal="center"/>
    </xf>
    <xf numFmtId="49" fontId="2" fillId="0" borderId="1" xfId="0" applyNumberFormat="1" applyFont="1" applyBorder="1" applyAlignment="1">
      <alignment horizontal="center"/>
    </xf>
    <xf numFmtId="49" fontId="0" fillId="0" borderId="0" xfId="0" applyNumberFormat="1" applyAlignment="1">
      <alignment horizontal="center"/>
    </xf>
    <xf numFmtId="49" fontId="0" fillId="0" borderId="0" xfId="0" applyNumberFormat="1" applyFont="1" applyAlignment="1">
      <alignment horizontal="center"/>
    </xf>
    <xf numFmtId="49" fontId="0" fillId="0" borderId="11" xfId="0" applyNumberFormat="1" applyBorder="1" applyAlignment="1">
      <alignment horizontal="center"/>
    </xf>
    <xf numFmtId="49" fontId="6" fillId="0" borderId="0" xfId="0" applyNumberFormat="1" applyFont="1" applyBorder="1" applyAlignment="1">
      <alignment horizontal="center"/>
    </xf>
    <xf numFmtId="9" fontId="18" fillId="9" borderId="9" xfId="2" applyFont="1" applyFill="1" applyBorder="1" applyAlignment="1">
      <alignment vertical="center"/>
    </xf>
    <xf numFmtId="0" fontId="0" fillId="0" borderId="0" xfId="0" applyFont="1" applyFill="1" applyBorder="1" applyAlignment="1">
      <alignment horizontal="center"/>
    </xf>
    <xf numFmtId="0" fontId="0" fillId="0" borderId="0" xfId="0" applyFont="1" applyBorder="1" applyAlignment="1"/>
    <xf numFmtId="0" fontId="0" fillId="0" borderId="0" xfId="0" applyFont="1" applyAlignment="1"/>
    <xf numFmtId="9" fontId="18" fillId="0" borderId="0" xfId="2" applyFont="1" applyFill="1" applyBorder="1" applyAlignment="1">
      <alignment vertical="center"/>
    </xf>
    <xf numFmtId="0" fontId="0" fillId="0" borderId="14" xfId="0" applyFill="1" applyBorder="1" applyAlignment="1">
      <alignment vertical="center"/>
    </xf>
    <xf numFmtId="1" fontId="4" fillId="0" borderId="0" xfId="0" applyNumberFormat="1" applyFont="1" applyFill="1" applyBorder="1" applyAlignment="1">
      <alignment horizontal="center" vertical="center" wrapText="1"/>
    </xf>
    <xf numFmtId="0" fontId="4" fillId="0" borderId="0" xfId="0" applyFont="1" applyFill="1" applyAlignment="1">
      <alignment vertical="center"/>
    </xf>
    <xf numFmtId="0" fontId="4" fillId="0" borderId="14" xfId="0" applyFont="1" applyFill="1" applyBorder="1" applyAlignment="1">
      <alignment vertical="center"/>
    </xf>
    <xf numFmtId="0" fontId="0" fillId="0" borderId="14" xfId="0" applyFont="1" applyFill="1" applyBorder="1" applyAlignment="1"/>
    <xf numFmtId="0" fontId="16" fillId="0" borderId="0" xfId="0" applyFont="1" applyBorder="1" applyAlignment="1">
      <alignment vertical="center"/>
    </xf>
    <xf numFmtId="9" fontId="9" fillId="0" borderId="0" xfId="0" applyNumberFormat="1" applyFont="1"/>
    <xf numFmtId="0" fontId="0" fillId="0" borderId="0" xfId="0" applyAlignment="1">
      <alignment vertical="center"/>
    </xf>
    <xf numFmtId="49" fontId="5" fillId="0" borderId="10" xfId="0" applyNumberFormat="1" applyFont="1" applyBorder="1"/>
    <xf numFmtId="0" fontId="5" fillId="0" borderId="10" xfId="0" applyFont="1" applyBorder="1"/>
    <xf numFmtId="0" fontId="4" fillId="0" borderId="1" xfId="0" applyFont="1" applyBorder="1" applyAlignment="1">
      <alignment horizontal="center"/>
    </xf>
    <xf numFmtId="164" fontId="4" fillId="0" borderId="0" xfId="1" applyNumberFormat="1" applyFont="1" applyBorder="1"/>
    <xf numFmtId="164" fontId="4" fillId="5" borderId="2" xfId="1" applyNumberFormat="1" applyFont="1" applyFill="1" applyBorder="1"/>
    <xf numFmtId="0" fontId="4" fillId="0" borderId="0" xfId="0" applyFont="1" applyFill="1" applyBorder="1"/>
    <xf numFmtId="0" fontId="2" fillId="5" borderId="21" xfId="0" applyFont="1" applyFill="1" applyBorder="1" applyAlignment="1">
      <alignment horizontal="center"/>
    </xf>
    <xf numFmtId="0" fontId="7" fillId="0" borderId="2" xfId="0" applyFont="1" applyBorder="1" applyAlignment="1">
      <alignment horizontal="center" vertical="center" wrapText="1"/>
    </xf>
    <xf numFmtId="164" fontId="2" fillId="0" borderId="0" xfId="0" applyNumberFormat="1" applyFont="1" applyAlignment="1">
      <alignment horizontal="center"/>
    </xf>
    <xf numFmtId="0" fontId="0" fillId="5" borderId="21" xfId="0" applyFill="1" applyBorder="1" applyAlignment="1">
      <alignment horizontal="center"/>
    </xf>
    <xf numFmtId="9" fontId="0" fillId="0" borderId="0" xfId="2" applyFont="1" applyAlignment="1">
      <alignment horizontal="center"/>
    </xf>
    <xf numFmtId="9" fontId="0" fillId="0" borderId="1" xfId="2" applyFont="1" applyBorder="1" applyAlignment="1">
      <alignment horizontal="center"/>
    </xf>
    <xf numFmtId="0" fontId="0" fillId="0" borderId="14" xfId="0" applyFill="1" applyBorder="1" applyAlignment="1">
      <alignment horizontal="center"/>
    </xf>
    <xf numFmtId="0" fontId="2" fillId="0" borderId="0" xfId="0" applyFont="1" applyFill="1" applyBorder="1" applyAlignment="1">
      <alignment vertical="center"/>
    </xf>
    <xf numFmtId="0" fontId="13"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4" xfId="0" applyFont="1" applyFill="1" applyBorder="1" applyAlignment="1">
      <alignment vertical="center"/>
    </xf>
    <xf numFmtId="0" fontId="0" fillId="0" borderId="0" xfId="0" applyFill="1" applyBorder="1" applyAlignment="1"/>
    <xf numFmtId="0" fontId="2" fillId="0" borderId="0" xfId="0" applyFont="1" applyFill="1"/>
    <xf numFmtId="170" fontId="10" fillId="7" borderId="9" xfId="1" applyNumberFormat="1" applyFont="1" applyFill="1" applyBorder="1"/>
    <xf numFmtId="0" fontId="0" fillId="0" borderId="15" xfId="0" applyBorder="1" applyAlignment="1">
      <alignment horizontal="center"/>
    </xf>
    <xf numFmtId="9" fontId="2" fillId="0" borderId="0" xfId="2" applyNumberFormat="1" applyFont="1" applyAlignment="1">
      <alignment horizontal="center"/>
    </xf>
    <xf numFmtId="164" fontId="0" fillId="0" borderId="1" xfId="0" applyNumberFormat="1" applyBorder="1"/>
    <xf numFmtId="3" fontId="10" fillId="9" borderId="18" xfId="0" applyNumberFormat="1" applyFont="1" applyFill="1" applyBorder="1" applyAlignment="1">
      <alignment horizontal="center"/>
    </xf>
    <xf numFmtId="164" fontId="10" fillId="0" borderId="21" xfId="1" applyNumberFormat="1" applyFont="1" applyFill="1" applyBorder="1"/>
    <xf numFmtId="0" fontId="20" fillId="5" borderId="2" xfId="0" applyFont="1" applyFill="1" applyBorder="1"/>
    <xf numFmtId="49" fontId="20" fillId="5" borderId="2" xfId="0" applyNumberFormat="1" applyFont="1" applyFill="1" applyBorder="1"/>
    <xf numFmtId="1" fontId="5" fillId="0" borderId="0" xfId="0" applyNumberFormat="1" applyFont="1"/>
    <xf numFmtId="10" fontId="0" fillId="0" borderId="0" xfId="0" applyNumberFormat="1"/>
    <xf numFmtId="0" fontId="4" fillId="0" borderId="5" xfId="0" applyFont="1" applyBorder="1"/>
    <xf numFmtId="0" fontId="5" fillId="0" borderId="0" xfId="0" applyFont="1" applyFill="1" applyBorder="1"/>
    <xf numFmtId="49" fontId="4" fillId="0" borderId="3" xfId="0" applyNumberFormat="1" applyFont="1" applyBorder="1"/>
    <xf numFmtId="0" fontId="4" fillId="0" borderId="3" xfId="0" applyFont="1" applyBorder="1"/>
    <xf numFmtId="0" fontId="4" fillId="0" borderId="3" xfId="0" applyFont="1" applyBorder="1" applyAlignment="1">
      <alignment horizontal="center"/>
    </xf>
    <xf numFmtId="0" fontId="10" fillId="0" borderId="5" xfId="0" applyFont="1" applyBorder="1" applyAlignment="1"/>
    <xf numFmtId="0" fontId="10" fillId="0" borderId="5" xfId="0" applyFont="1" applyBorder="1"/>
    <xf numFmtId="0" fontId="18" fillId="0" borderId="9" xfId="0" applyFont="1" applyFill="1" applyBorder="1" applyAlignment="1">
      <alignment horizontal="center"/>
    </xf>
    <xf numFmtId="0" fontId="0" fillId="0" borderId="20" xfId="0" applyBorder="1"/>
    <xf numFmtId="49" fontId="0" fillId="0" borderId="12" xfId="0" applyNumberFormat="1" applyBorder="1" applyAlignment="1">
      <alignment horizontal="center"/>
    </xf>
    <xf numFmtId="0" fontId="0" fillId="8" borderId="9" xfId="0" applyFill="1" applyBorder="1" applyAlignment="1">
      <alignment horizontal="center"/>
    </xf>
    <xf numFmtId="0" fontId="10" fillId="0" borderId="0" xfId="0" applyFont="1" applyFill="1" applyBorder="1" applyAlignment="1">
      <alignment horizontal="right"/>
    </xf>
    <xf numFmtId="9" fontId="0" fillId="0" borderId="0" xfId="0" applyNumberFormat="1" applyFill="1" applyBorder="1" applyAlignment="1">
      <alignment horizontal="right"/>
    </xf>
    <xf numFmtId="49" fontId="4" fillId="0" borderId="11" xfId="0" applyNumberFormat="1" applyFont="1" applyBorder="1" applyAlignment="1">
      <alignment horizontal="center" vertical="center"/>
    </xf>
    <xf numFmtId="0" fontId="0" fillId="0" borderId="0" xfId="0" applyBorder="1" applyAlignment="1">
      <alignment horizontal="right" vertical="center"/>
    </xf>
    <xf numFmtId="49" fontId="4" fillId="0" borderId="11" xfId="0" applyNumberFormat="1" applyFont="1" applyBorder="1" applyAlignment="1">
      <alignment horizontal="center"/>
    </xf>
    <xf numFmtId="0" fontId="10" fillId="0" borderId="0" xfId="0" applyFont="1" applyBorder="1" applyAlignment="1">
      <alignment horizontal="right" indent="1"/>
    </xf>
    <xf numFmtId="9" fontId="0" fillId="0" borderId="0" xfId="0" applyNumberFormat="1" applyBorder="1" applyAlignment="1">
      <alignment horizontal="right"/>
    </xf>
    <xf numFmtId="164" fontId="0" fillId="0" borderId="0" xfId="1" applyNumberFormat="1" applyFont="1" applyBorder="1" applyAlignment="1">
      <alignment horizontal="right" indent="5"/>
    </xf>
    <xf numFmtId="164" fontId="0" fillId="0" borderId="0" xfId="0" applyNumberFormat="1" applyBorder="1"/>
    <xf numFmtId="0" fontId="10" fillId="0" borderId="0" xfId="0" applyFont="1" applyBorder="1" applyAlignment="1">
      <alignment horizontal="right" vertical="center"/>
    </xf>
    <xf numFmtId="0" fontId="0" fillId="0" borderId="0" xfId="0" applyFill="1" applyBorder="1" applyAlignment="1">
      <alignment vertical="center"/>
    </xf>
    <xf numFmtId="0" fontId="0" fillId="0" borderId="0" xfId="0" applyBorder="1" applyAlignment="1">
      <alignment horizontal="center" vertical="center"/>
    </xf>
    <xf numFmtId="168" fontId="10" fillId="0" borderId="0" xfId="0" applyNumberFormat="1"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10" fillId="0" borderId="0" xfId="0" applyFont="1" applyBorder="1" applyAlignment="1">
      <alignment horizontal="center" vertical="center"/>
    </xf>
    <xf numFmtId="0" fontId="0" fillId="0" borderId="0" xfId="0" applyFill="1" applyBorder="1" applyAlignment="1">
      <alignment horizontal="center" vertical="center"/>
    </xf>
    <xf numFmtId="9" fontId="0" fillId="0" borderId="0" xfId="0" applyNumberFormat="1" applyFill="1" applyBorder="1" applyAlignment="1">
      <alignment horizontal="right" vertical="center"/>
    </xf>
    <xf numFmtId="0" fontId="0" fillId="0" borderId="0" xfId="0" applyFill="1" applyBorder="1" applyAlignment="1">
      <alignment horizontal="center"/>
    </xf>
    <xf numFmtId="0" fontId="0" fillId="0" borderId="0" xfId="0" applyFill="1" applyBorder="1" applyAlignment="1">
      <alignment horizontal="right"/>
    </xf>
    <xf numFmtId="49" fontId="4" fillId="0" borderId="11" xfId="0" applyNumberFormat="1" applyFont="1" applyFill="1" applyBorder="1" applyAlignment="1">
      <alignment horizontal="center"/>
    </xf>
    <xf numFmtId="9" fontId="0" fillId="0" borderId="0" xfId="0" applyNumberFormat="1" applyBorder="1" applyAlignment="1">
      <alignment horizontal="center"/>
    </xf>
    <xf numFmtId="9" fontId="9" fillId="0" borderId="0" xfId="0" applyNumberFormat="1" applyFont="1" applyBorder="1"/>
    <xf numFmtId="0" fontId="16" fillId="0" borderId="0" xfId="0" applyFont="1" applyBorder="1"/>
    <xf numFmtId="0" fontId="0" fillId="0" borderId="0" xfId="0" applyBorder="1" applyAlignment="1">
      <alignment horizontal="right"/>
    </xf>
    <xf numFmtId="0" fontId="10" fillId="0" borderId="0" xfId="0" applyFont="1" applyBorder="1" applyAlignment="1">
      <alignment horizontal="center"/>
    </xf>
    <xf numFmtId="0" fontId="0" fillId="0" borderId="0" xfId="0" applyAlignment="1">
      <alignment vertical="center"/>
    </xf>
    <xf numFmtId="9" fontId="0" fillId="2" borderId="9" xfId="2" applyFont="1" applyFill="1" applyBorder="1" applyProtection="1">
      <protection locked="0"/>
    </xf>
    <xf numFmtId="9" fontId="0" fillId="2" borderId="20" xfId="2" applyFont="1" applyFill="1" applyBorder="1" applyProtection="1">
      <protection locked="0"/>
    </xf>
    <xf numFmtId="0" fontId="0" fillId="2" borderId="20" xfId="0" applyFill="1" applyBorder="1" applyAlignment="1" applyProtection="1">
      <alignment horizontal="center"/>
      <protection locked="0"/>
    </xf>
    <xf numFmtId="9" fontId="0" fillId="2" borderId="9" xfId="2" applyFont="1" applyFill="1" applyBorder="1" applyAlignment="1" applyProtection="1">
      <alignment vertical="center"/>
      <protection locked="0"/>
    </xf>
    <xf numFmtId="9" fontId="0" fillId="2" borderId="9" xfId="0" applyNumberFormat="1" applyFill="1" applyBorder="1" applyAlignment="1" applyProtection="1">
      <alignment vertical="center"/>
      <protection locked="0"/>
    </xf>
    <xf numFmtId="9" fontId="1" fillId="2" borderId="9" xfId="2" applyFont="1" applyFill="1" applyBorder="1" applyAlignment="1" applyProtection="1">
      <alignment vertical="center"/>
      <protection locked="0"/>
    </xf>
    <xf numFmtId="164" fontId="4" fillId="2" borderId="9" xfId="1" applyNumberFormat="1" applyFont="1" applyFill="1" applyBorder="1" applyAlignment="1" applyProtection="1">
      <alignment vertical="center"/>
      <protection locked="0"/>
    </xf>
    <xf numFmtId="165" fontId="0" fillId="2" borderId="9" xfId="2" applyNumberFormat="1" applyFont="1" applyFill="1" applyBorder="1" applyAlignment="1" applyProtection="1">
      <alignment vertical="center"/>
      <protection locked="0"/>
    </xf>
    <xf numFmtId="165" fontId="0" fillId="2" borderId="9" xfId="2" applyNumberFormat="1" applyFont="1" applyFill="1" applyBorder="1" applyProtection="1">
      <protection locked="0"/>
    </xf>
    <xf numFmtId="165" fontId="1" fillId="2" borderId="9" xfId="2" applyNumberFormat="1" applyFont="1" applyFill="1" applyBorder="1" applyProtection="1">
      <protection locked="0"/>
    </xf>
    <xf numFmtId="164" fontId="0" fillId="2" borderId="18" xfId="1" applyNumberFormat="1" applyFont="1" applyFill="1" applyBorder="1" applyAlignment="1" applyProtection="1">
      <alignment vertical="center"/>
      <protection locked="0"/>
    </xf>
    <xf numFmtId="9" fontId="0" fillId="2" borderId="9" xfId="0" applyNumberFormat="1" applyFill="1" applyBorder="1" applyProtection="1">
      <protection locked="0"/>
    </xf>
    <xf numFmtId="0" fontId="22" fillId="10" borderId="0" xfId="0" applyFont="1" applyFill="1" applyAlignment="1"/>
    <xf numFmtId="0" fontId="0" fillId="0" borderId="0" xfId="0" applyAlignment="1"/>
    <xf numFmtId="0" fontId="24" fillId="11" borderId="0" xfId="0" applyFont="1" applyFill="1" applyBorder="1" applyAlignment="1"/>
    <xf numFmtId="0" fontId="25" fillId="0" borderId="0" xfId="0" applyFont="1" applyAlignment="1"/>
    <xf numFmtId="0" fontId="23" fillId="10" borderId="0" xfId="0" applyFont="1" applyFill="1" applyAlignment="1"/>
    <xf numFmtId="0" fontId="6" fillId="0" borderId="0" xfId="0" applyFont="1" applyAlignment="1"/>
    <xf numFmtId="0" fontId="27" fillId="5" borderId="9" xfId="0" applyFont="1" applyFill="1" applyBorder="1" applyAlignment="1">
      <alignment horizontal="center" vertical="center" wrapText="1"/>
    </xf>
    <xf numFmtId="49" fontId="4" fillId="3" borderId="9" xfId="0" applyNumberFormat="1" applyFont="1" applyFill="1" applyBorder="1" applyAlignment="1">
      <alignment horizontal="center"/>
    </xf>
    <xf numFmtId="49" fontId="2" fillId="5" borderId="9" xfId="0" applyNumberFormat="1" applyFont="1" applyFill="1" applyBorder="1" applyAlignment="1">
      <alignment horizontal="center" vertical="center" wrapText="1"/>
    </xf>
    <xf numFmtId="0" fontId="2" fillId="5" borderId="9" xfId="0" applyFont="1" applyFill="1" applyBorder="1" applyAlignment="1">
      <alignment vertical="center" wrapText="1"/>
    </xf>
    <xf numFmtId="0" fontId="2" fillId="5" borderId="9" xfId="0" applyFont="1" applyFill="1" applyBorder="1" applyAlignment="1">
      <alignment horizontal="center" vertical="center" wrapText="1"/>
    </xf>
    <xf numFmtId="9" fontId="0" fillId="3" borderId="9" xfId="2" applyFont="1" applyFill="1" applyBorder="1"/>
    <xf numFmtId="0" fontId="5" fillId="0" borderId="0" xfId="0" applyFont="1" applyBorder="1" applyAlignment="1">
      <alignment horizontal="center" vertical="center" wrapText="1"/>
    </xf>
    <xf numFmtId="0" fontId="4" fillId="0" borderId="12" xfId="0" applyFont="1" applyBorder="1" applyAlignment="1">
      <alignment horizontal="center"/>
    </xf>
    <xf numFmtId="0" fontId="4" fillId="0" borderId="7" xfId="0" applyFont="1" applyBorder="1" applyAlignment="1">
      <alignment horizontal="center"/>
    </xf>
    <xf numFmtId="0" fontId="4" fillId="0" borderId="7" xfId="0" applyFont="1" applyFill="1" applyBorder="1" applyAlignment="1">
      <alignment horizontal="center"/>
    </xf>
    <xf numFmtId="0" fontId="5" fillId="0" borderId="1" xfId="0" applyFont="1" applyBorder="1" applyAlignment="1">
      <alignment horizontal="center" vertical="center" wrapText="1"/>
    </xf>
    <xf numFmtId="0" fontId="4" fillId="5" borderId="5" xfId="0" applyFont="1" applyFill="1" applyBorder="1"/>
    <xf numFmtId="0" fontId="5" fillId="0" borderId="10" xfId="0" applyFont="1" applyBorder="1" applyAlignment="1">
      <alignment horizontal="center"/>
    </xf>
    <xf numFmtId="164" fontId="4" fillId="0" borderId="0" xfId="1" applyNumberFormat="1" applyFont="1" applyBorder="1" applyAlignment="1">
      <alignment horizontal="center"/>
    </xf>
    <xf numFmtId="164" fontId="4" fillId="0" borderId="0" xfId="1" applyNumberFormat="1" applyFont="1" applyAlignment="1">
      <alignment horizontal="center"/>
    </xf>
    <xf numFmtId="164" fontId="5" fillId="0" borderId="0" xfId="1" applyNumberFormat="1" applyFont="1" applyBorder="1" applyAlignment="1">
      <alignment horizontal="center"/>
    </xf>
    <xf numFmtId="0" fontId="4" fillId="5" borderId="2" xfId="0" applyFont="1" applyFill="1" applyBorder="1" applyAlignment="1">
      <alignment horizontal="center"/>
    </xf>
    <xf numFmtId="164" fontId="4" fillId="0" borderId="0" xfId="1" applyNumberFormat="1" applyFont="1" applyFill="1" applyBorder="1" applyAlignment="1">
      <alignment horizontal="center"/>
    </xf>
    <xf numFmtId="0" fontId="5" fillId="0" borderId="21" xfId="0" applyFont="1" applyBorder="1" applyAlignment="1">
      <alignment horizontal="center"/>
    </xf>
    <xf numFmtId="0" fontId="5" fillId="0" borderId="0" xfId="0" applyFont="1" applyBorder="1" applyAlignment="1">
      <alignment horizontal="center"/>
    </xf>
    <xf numFmtId="0" fontId="20" fillId="5" borderId="2" xfId="0" applyFont="1" applyFill="1" applyBorder="1" applyAlignment="1">
      <alignment horizontal="center"/>
    </xf>
    <xf numFmtId="0" fontId="4" fillId="0" borderId="0" xfId="0" applyFont="1" applyAlignment="1">
      <alignment horizontal="center"/>
    </xf>
    <xf numFmtId="0" fontId="24" fillId="0" borderId="0" xfId="0" applyFont="1" applyFill="1" applyBorder="1" applyAlignment="1"/>
    <xf numFmtId="0" fontId="25" fillId="0" borderId="0" xfId="0" applyFont="1" applyFill="1" applyAlignment="1"/>
    <xf numFmtId="0" fontId="28" fillId="0" borderId="0" xfId="0" applyFont="1" applyAlignment="1">
      <alignment horizontal="left"/>
    </xf>
    <xf numFmtId="0" fontId="25" fillId="0" borderId="0" xfId="0" applyFont="1" applyAlignment="1">
      <alignment horizontal="left"/>
    </xf>
    <xf numFmtId="0" fontId="9" fillId="0" borderId="5" xfId="0" applyFont="1" applyBorder="1"/>
    <xf numFmtId="0" fontId="9" fillId="0" borderId="6" xfId="0" applyFont="1" applyBorder="1"/>
    <xf numFmtId="0" fontId="2" fillId="0" borderId="15" xfId="0" applyFont="1" applyBorder="1"/>
    <xf numFmtId="0" fontId="2" fillId="0" borderId="8" xfId="0" applyFont="1" applyBorder="1" applyAlignment="1">
      <alignment horizontal="center"/>
    </xf>
    <xf numFmtId="0" fontId="28" fillId="12" borderId="0" xfId="0" applyFont="1" applyFill="1" applyAlignment="1">
      <alignment horizontal="left"/>
    </xf>
    <xf numFmtId="0" fontId="10" fillId="0" borderId="0" xfId="0" applyFont="1" applyFill="1" applyBorder="1" applyAlignment="1">
      <alignment horizontal="center" vertical="center"/>
    </xf>
    <xf numFmtId="0" fontId="4" fillId="0" borderId="0" xfId="0" applyFont="1" applyBorder="1" applyAlignment="1">
      <alignment horizontal="center" vertical="center"/>
    </xf>
    <xf numFmtId="0" fontId="0" fillId="0" borderId="8" xfId="0" applyBorder="1" applyAlignment="1">
      <alignment horizontal="center"/>
    </xf>
    <xf numFmtId="0" fontId="16" fillId="0" borderId="0" xfId="0" applyFont="1" applyBorder="1" applyAlignment="1">
      <alignment vertical="center" wrapText="1"/>
    </xf>
    <xf numFmtId="0" fontId="0" fillId="0" borderId="0" xfId="0" applyBorder="1" applyAlignment="1">
      <alignment vertical="center" wrapText="1"/>
    </xf>
    <xf numFmtId="0" fontId="0" fillId="2" borderId="9" xfId="0" applyFill="1" applyBorder="1" applyAlignment="1" applyProtection="1">
      <alignment horizontal="center"/>
      <protection locked="0"/>
    </xf>
    <xf numFmtId="0" fontId="0" fillId="0" borderId="0" xfId="0" applyBorder="1" applyAlignment="1">
      <alignment vertical="center"/>
    </xf>
    <xf numFmtId="9" fontId="0" fillId="0" borderId="0" xfId="0" applyNumberFormat="1" applyAlignment="1">
      <alignment horizontal="center"/>
    </xf>
    <xf numFmtId="9" fontId="0" fillId="0" borderId="1" xfId="0" applyNumberFormat="1" applyBorder="1" applyAlignment="1">
      <alignment horizontal="center"/>
    </xf>
    <xf numFmtId="2" fontId="0" fillId="0" borderId="0" xfId="0" applyNumberFormat="1" applyAlignment="1">
      <alignment horizontal="center"/>
    </xf>
    <xf numFmtId="0" fontId="2" fillId="0" borderId="21" xfId="0" applyFont="1" applyBorder="1" applyAlignment="1">
      <alignment horizontal="center"/>
    </xf>
    <xf numFmtId="0" fontId="0" fillId="0" borderId="21" xfId="0" applyBorder="1" applyAlignment="1">
      <alignment horizontal="center"/>
    </xf>
    <xf numFmtId="0" fontId="0" fillId="0" borderId="5" xfId="0" applyFont="1" applyBorder="1" applyAlignment="1">
      <alignment horizontal="center"/>
    </xf>
    <xf numFmtId="0" fontId="0" fillId="0" borderId="0" xfId="0" applyFont="1" applyBorder="1" applyAlignment="1">
      <alignment horizontal="center"/>
    </xf>
    <xf numFmtId="1" fontId="0" fillId="0" borderId="0" xfId="0" applyNumberFormat="1" applyAlignment="1">
      <alignment horizontal="center"/>
    </xf>
    <xf numFmtId="167" fontId="0" fillId="0" borderId="0" xfId="0" applyNumberFormat="1" applyAlignment="1">
      <alignment horizontal="center"/>
    </xf>
    <xf numFmtId="169" fontId="0" fillId="0" borderId="0" xfId="0" applyNumberFormat="1" applyAlignment="1">
      <alignment horizontal="center"/>
    </xf>
    <xf numFmtId="0" fontId="0" fillId="0" borderId="0" xfId="0" applyBorder="1" applyAlignment="1" applyProtection="1">
      <alignment horizontal="center"/>
      <protection hidden="1"/>
    </xf>
    <xf numFmtId="167" fontId="0" fillId="0" borderId="0"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0" fontId="6" fillId="5" borderId="21" xfId="0" applyFont="1" applyFill="1" applyBorder="1"/>
    <xf numFmtId="164" fontId="5" fillId="13" borderId="25" xfId="0" applyNumberFormat="1" applyFont="1" applyFill="1" applyBorder="1"/>
    <xf numFmtId="0" fontId="29" fillId="0" borderId="0" xfId="0" applyFont="1" applyBorder="1" applyAlignment="1"/>
    <xf numFmtId="0" fontId="21" fillId="0" borderId="0" xfId="0" applyFont="1" applyBorder="1"/>
    <xf numFmtId="0" fontId="7" fillId="0" borderId="0" xfId="0" applyFont="1" applyBorder="1" applyAlignment="1">
      <alignment horizontal="center"/>
    </xf>
    <xf numFmtId="0" fontId="7" fillId="0" borderId="0" xfId="0" applyFont="1" applyBorder="1"/>
    <xf numFmtId="0" fontId="2" fillId="0" borderId="0" xfId="0" applyFont="1" applyBorder="1" applyAlignment="1">
      <alignment horizontal="center"/>
    </xf>
    <xf numFmtId="49" fontId="9" fillId="0" borderId="4" xfId="0" applyNumberFormat="1" applyFont="1" applyBorder="1" applyAlignment="1">
      <alignment horizontal="center"/>
    </xf>
    <xf numFmtId="0" fontId="9" fillId="0" borderId="5" xfId="0" applyFont="1" applyBorder="1" applyAlignment="1">
      <alignment horizontal="center"/>
    </xf>
    <xf numFmtId="0" fontId="6" fillId="0" borderId="14" xfId="0" applyNumberFormat="1" applyFont="1" applyBorder="1" applyAlignment="1">
      <alignment horizontal="center"/>
    </xf>
    <xf numFmtId="49" fontId="2" fillId="0" borderId="7" xfId="0" applyNumberFormat="1" applyFont="1" applyBorder="1" applyAlignment="1">
      <alignment horizontal="center"/>
    </xf>
    <xf numFmtId="0" fontId="9" fillId="0" borderId="4" xfId="0" applyFont="1" applyBorder="1"/>
    <xf numFmtId="0" fontId="2" fillId="0" borderId="14" xfId="0" applyFont="1" applyBorder="1"/>
    <xf numFmtId="0" fontId="2" fillId="0" borderId="7" xfId="0" applyFont="1" applyBorder="1" applyAlignment="1">
      <alignment horizontal="center"/>
    </xf>
    <xf numFmtId="9" fontId="0" fillId="0" borderId="9" xfId="2" applyFont="1" applyBorder="1"/>
    <xf numFmtId="49" fontId="2" fillId="5" borderId="23" xfId="0" applyNumberFormat="1" applyFont="1" applyFill="1" applyBorder="1" applyAlignment="1">
      <alignment horizontal="center" vertical="center" wrapText="1"/>
    </xf>
    <xf numFmtId="0" fontId="2" fillId="5" borderId="21" xfId="0" applyFont="1" applyFill="1" applyBorder="1" applyAlignment="1">
      <alignment vertical="center" wrapText="1"/>
    </xf>
    <xf numFmtId="0" fontId="27" fillId="5" borderId="20" xfId="0" applyFont="1" applyFill="1" applyBorder="1" applyAlignment="1">
      <alignment horizontal="center" vertical="center" wrapText="1"/>
    </xf>
    <xf numFmtId="49" fontId="0" fillId="0" borderId="4" xfId="0" applyNumberFormat="1" applyBorder="1" applyAlignment="1">
      <alignment horizontal="center"/>
    </xf>
    <xf numFmtId="49" fontId="0" fillId="0" borderId="7" xfId="0" applyNumberFormat="1" applyBorder="1" applyAlignment="1">
      <alignment horizontal="center"/>
    </xf>
    <xf numFmtId="49" fontId="0" fillId="0" borderId="14" xfId="0" applyNumberFormat="1" applyBorder="1" applyAlignment="1">
      <alignment horizontal="center"/>
    </xf>
    <xf numFmtId="0" fontId="0" fillId="0" borderId="15" xfId="0" applyBorder="1"/>
    <xf numFmtId="49" fontId="10" fillId="0" borderId="4" xfId="0" applyNumberFormat="1" applyFont="1" applyBorder="1" applyAlignment="1">
      <alignment horizontal="center"/>
    </xf>
    <xf numFmtId="49" fontId="10" fillId="0" borderId="7" xfId="0" applyNumberFormat="1" applyFont="1" applyBorder="1" applyAlignment="1">
      <alignment horizontal="center"/>
    </xf>
    <xf numFmtId="49" fontId="0" fillId="0" borderId="23" xfId="0" applyNumberFormat="1" applyBorder="1" applyAlignment="1">
      <alignment horizontal="center" vertical="center"/>
    </xf>
    <xf numFmtId="0" fontId="0" fillId="0" borderId="21" xfId="0" applyBorder="1" applyAlignment="1">
      <alignment vertical="center"/>
    </xf>
    <xf numFmtId="0" fontId="0" fillId="0" borderId="27" xfId="0" applyBorder="1" applyAlignment="1">
      <alignment horizontal="center" vertical="center"/>
    </xf>
    <xf numFmtId="0" fontId="2" fillId="5" borderId="20" xfId="0" applyFont="1" applyFill="1" applyBorder="1" applyAlignment="1">
      <alignment horizontal="center" vertical="center" wrapText="1"/>
    </xf>
    <xf numFmtId="9" fontId="0" fillId="0" borderId="20" xfId="2" applyFont="1" applyBorder="1"/>
    <xf numFmtId="0" fontId="10" fillId="0" borderId="6" xfId="0" applyFont="1" applyBorder="1"/>
    <xf numFmtId="0" fontId="10" fillId="0" borderId="7" xfId="0" applyFont="1" applyBorder="1"/>
    <xf numFmtId="0" fontId="0" fillId="0" borderId="28" xfId="0" applyBorder="1"/>
    <xf numFmtId="49" fontId="2" fillId="5" borderId="4" xfId="0" applyNumberFormat="1" applyFont="1" applyFill="1" applyBorder="1" applyAlignment="1">
      <alignment horizontal="center" vertical="center"/>
    </xf>
    <xf numFmtId="0" fontId="2" fillId="5" borderId="5" xfId="0" applyFont="1" applyFill="1" applyBorder="1" applyAlignment="1">
      <alignment vertical="center"/>
    </xf>
    <xf numFmtId="0" fontId="2" fillId="5" borderId="5" xfId="0" applyFont="1" applyFill="1" applyBorder="1" applyAlignment="1">
      <alignment horizontal="center" vertical="center"/>
    </xf>
    <xf numFmtId="0" fontId="27" fillId="5" borderId="5" xfId="0" applyFont="1" applyFill="1" applyBorder="1" applyAlignment="1">
      <alignment horizontal="center" vertical="center"/>
    </xf>
    <xf numFmtId="49" fontId="2" fillId="6" borderId="23" xfId="0" applyNumberFormat="1" applyFont="1" applyFill="1" applyBorder="1" applyAlignment="1">
      <alignment horizontal="center" vertical="center"/>
    </xf>
    <xf numFmtId="0" fontId="0" fillId="6" borderId="27" xfId="0" applyFill="1" applyBorder="1" applyAlignment="1"/>
    <xf numFmtId="49" fontId="2" fillId="0" borderId="14" xfId="0" applyNumberFormat="1" applyFont="1" applyFill="1" applyBorder="1" applyAlignment="1">
      <alignment horizontal="center" vertical="center"/>
    </xf>
    <xf numFmtId="0" fontId="0" fillId="0" borderId="15" xfId="0" applyFill="1" applyBorder="1" applyAlignment="1"/>
    <xf numFmtId="49" fontId="4" fillId="0" borderId="14" xfId="0" applyNumberFormat="1" applyFont="1" applyFill="1" applyBorder="1" applyAlignment="1">
      <alignment horizontal="center" vertical="center"/>
    </xf>
    <xf numFmtId="0" fontId="0" fillId="0" borderId="15" xfId="0" applyFill="1" applyBorder="1"/>
    <xf numFmtId="49" fontId="4" fillId="0" borderId="14" xfId="0" applyNumberFormat="1" applyFont="1" applyBorder="1" applyAlignment="1">
      <alignment horizontal="center" vertical="center"/>
    </xf>
    <xf numFmtId="0" fontId="0" fillId="0" borderId="15" xfId="0" applyBorder="1" applyAlignment="1">
      <alignment vertical="center"/>
    </xf>
    <xf numFmtId="49" fontId="4" fillId="0" borderId="14" xfId="0" applyNumberFormat="1" applyFont="1" applyBorder="1" applyAlignment="1">
      <alignment horizontal="center"/>
    </xf>
    <xf numFmtId="0" fontId="0" fillId="0" borderId="15" xfId="0" applyBorder="1" applyAlignment="1">
      <alignment vertical="center" wrapText="1"/>
    </xf>
    <xf numFmtId="49" fontId="4" fillId="0" borderId="7" xfId="0" applyNumberFormat="1" applyFont="1" applyBorder="1" applyAlignment="1">
      <alignment horizontal="center"/>
    </xf>
    <xf numFmtId="0" fontId="10" fillId="0" borderId="1" xfId="0" applyFont="1" applyBorder="1" applyAlignment="1">
      <alignment horizontal="right" indent="1"/>
    </xf>
    <xf numFmtId="9" fontId="0" fillId="0" borderId="1" xfId="0" applyNumberFormat="1" applyBorder="1" applyAlignment="1">
      <alignment horizontal="right"/>
    </xf>
    <xf numFmtId="0" fontId="0" fillId="0" borderId="8" xfId="0" applyBorder="1"/>
    <xf numFmtId="0" fontId="10" fillId="0" borderId="15" xfId="0" applyFont="1" applyBorder="1" applyAlignment="1">
      <alignment vertical="center"/>
    </xf>
    <xf numFmtId="0" fontId="0" fillId="0" borderId="14" xfId="0" applyFont="1" applyFill="1" applyBorder="1" applyAlignment="1">
      <alignment vertical="center"/>
    </xf>
    <xf numFmtId="0" fontId="0" fillId="0" borderId="15" xfId="0" applyFill="1" applyBorder="1" applyAlignment="1">
      <alignment vertical="center"/>
    </xf>
    <xf numFmtId="49" fontId="4" fillId="0" borderId="7" xfId="0" applyNumberFormat="1" applyFont="1" applyBorder="1" applyAlignment="1">
      <alignment horizontal="center" vertical="center"/>
    </xf>
    <xf numFmtId="0" fontId="0" fillId="0" borderId="1" xfId="0" applyFont="1" applyBorder="1" applyAlignment="1">
      <alignment vertical="center"/>
    </xf>
    <xf numFmtId="0" fontId="4" fillId="0" borderId="1" xfId="0" applyFont="1" applyBorder="1" applyAlignment="1">
      <alignment horizontal="center" vertical="center"/>
    </xf>
    <xf numFmtId="1" fontId="4" fillId="0" borderId="1" xfId="0" applyNumberFormat="1" applyFont="1" applyFill="1" applyBorder="1" applyAlignment="1">
      <alignment horizontal="center" vertical="center" wrapText="1"/>
    </xf>
    <xf numFmtId="0" fontId="4" fillId="0" borderId="7" xfId="0" applyFont="1" applyFill="1" applyBorder="1" applyAlignment="1">
      <alignment vertical="center"/>
    </xf>
    <xf numFmtId="0" fontId="0" fillId="0" borderId="1" xfId="0" applyFill="1" applyBorder="1" applyAlignment="1">
      <alignment horizontal="right"/>
    </xf>
    <xf numFmtId="49" fontId="2" fillId="6" borderId="9" xfId="0" applyNumberFormat="1" applyFont="1" applyFill="1" applyBorder="1" applyAlignment="1">
      <alignment horizontal="center" vertical="center"/>
    </xf>
    <xf numFmtId="49" fontId="4" fillId="0" borderId="19" xfId="0" applyNumberFormat="1" applyFont="1" applyBorder="1" applyAlignment="1">
      <alignment horizontal="center"/>
    </xf>
    <xf numFmtId="49" fontId="2" fillId="5" borderId="23" xfId="0" applyNumberFormat="1" applyFont="1" applyFill="1" applyBorder="1" applyAlignment="1">
      <alignment horizontal="center" vertical="center"/>
    </xf>
    <xf numFmtId="0" fontId="2" fillId="5" borderId="21" xfId="0" applyFont="1" applyFill="1" applyBorder="1" applyAlignment="1">
      <alignment vertical="center"/>
    </xf>
    <xf numFmtId="0" fontId="2" fillId="5" borderId="21" xfId="0" applyFont="1" applyFill="1" applyBorder="1" applyAlignment="1">
      <alignment horizontal="center" vertical="center"/>
    </xf>
    <xf numFmtId="0" fontId="27" fillId="5" borderId="21" xfId="0" applyFont="1" applyFill="1" applyBorder="1" applyAlignment="1">
      <alignment vertical="center"/>
    </xf>
    <xf numFmtId="9" fontId="9" fillId="0" borderId="1" xfId="0" applyNumberFormat="1" applyFont="1" applyBorder="1"/>
    <xf numFmtId="0" fontId="13" fillId="5" borderId="21" xfId="0" applyFont="1" applyFill="1" applyBorder="1" applyAlignment="1">
      <alignment vertical="center"/>
    </xf>
    <xf numFmtId="49" fontId="2" fillId="5" borderId="21" xfId="0" applyNumberFormat="1" applyFont="1" applyFill="1" applyBorder="1" applyAlignment="1">
      <alignment vertical="center"/>
    </xf>
    <xf numFmtId="49" fontId="2" fillId="5" borderId="21" xfId="0" applyNumberFormat="1" applyFont="1" applyFill="1" applyBorder="1" applyAlignment="1">
      <alignment horizontal="center" vertical="center"/>
    </xf>
    <xf numFmtId="49" fontId="2" fillId="5" borderId="27" xfId="0" applyNumberFormat="1" applyFont="1" applyFill="1" applyBorder="1" applyAlignment="1">
      <alignment vertical="center"/>
    </xf>
    <xf numFmtId="49" fontId="9" fillId="0" borderId="14" xfId="0" applyNumberFormat="1" applyFont="1" applyBorder="1" applyAlignment="1">
      <alignment horizontal="center"/>
    </xf>
    <xf numFmtId="0" fontId="10" fillId="0" borderId="15" xfId="0" applyFont="1" applyBorder="1"/>
    <xf numFmtId="49" fontId="9" fillId="0" borderId="7" xfId="0" applyNumberFormat="1" applyFont="1" applyBorder="1" applyAlignment="1">
      <alignment horizontal="center"/>
    </xf>
    <xf numFmtId="0" fontId="0" fillId="0" borderId="1" xfId="0" applyFont="1" applyBorder="1" applyAlignment="1">
      <alignment horizontal="center"/>
    </xf>
    <xf numFmtId="166" fontId="0" fillId="2" borderId="9" xfId="0" applyNumberFormat="1" applyFill="1" applyBorder="1" applyProtection="1">
      <protection locked="0"/>
    </xf>
    <xf numFmtId="0" fontId="16" fillId="0" borderId="1" xfId="0" applyFont="1" applyBorder="1"/>
    <xf numFmtId="0" fontId="0" fillId="0" borderId="4" xfId="0" applyFont="1" applyBorder="1"/>
    <xf numFmtId="0" fontId="0" fillId="0" borderId="0" xfId="0" applyFont="1" applyBorder="1"/>
    <xf numFmtId="49" fontId="0" fillId="5" borderId="23" xfId="0" applyNumberFormat="1" applyFont="1" applyFill="1" applyBorder="1" applyAlignment="1">
      <alignment horizontal="center" vertical="center"/>
    </xf>
    <xf numFmtId="49" fontId="0" fillId="5" borderId="21" xfId="0" applyNumberFormat="1" applyFont="1" applyFill="1" applyBorder="1" applyAlignment="1">
      <alignment vertical="center"/>
    </xf>
    <xf numFmtId="49" fontId="0" fillId="5" borderId="21" xfId="0" applyNumberFormat="1" applyFont="1" applyFill="1" applyBorder="1" applyAlignment="1">
      <alignment horizontal="center" vertical="center"/>
    </xf>
    <xf numFmtId="49" fontId="0" fillId="5" borderId="27" xfId="0" applyNumberFormat="1" applyFont="1" applyFill="1" applyBorder="1" applyAlignment="1">
      <alignment vertical="center"/>
    </xf>
    <xf numFmtId="0" fontId="0" fillId="0" borderId="15" xfId="0" applyFont="1" applyBorder="1"/>
    <xf numFmtId="0" fontId="0" fillId="0" borderId="1" xfId="0" applyFont="1" applyBorder="1"/>
    <xf numFmtId="166" fontId="0" fillId="2" borderId="9" xfId="0" applyNumberFormat="1" applyFont="1" applyFill="1" applyBorder="1" applyProtection="1">
      <protection locked="0"/>
    </xf>
    <xf numFmtId="0" fontId="0" fillId="0" borderId="7" xfId="0" applyFont="1" applyBorder="1"/>
    <xf numFmtId="0" fontId="0" fillId="0" borderId="8" xfId="0" applyFont="1" applyBorder="1"/>
    <xf numFmtId="49" fontId="7" fillId="0" borderId="0" xfId="0" applyNumberFormat="1" applyFont="1" applyBorder="1" applyAlignment="1">
      <alignment horizontal="left"/>
    </xf>
    <xf numFmtId="0" fontId="0" fillId="3" borderId="9" xfId="0" applyFill="1" applyBorder="1" applyAlignment="1">
      <alignment wrapText="1"/>
    </xf>
    <xf numFmtId="0" fontId="2" fillId="5" borderId="9" xfId="0" applyFont="1" applyFill="1" applyBorder="1" applyAlignment="1">
      <alignment vertical="center" wrapText="1"/>
    </xf>
    <xf numFmtId="49" fontId="16" fillId="0" borderId="18" xfId="0" applyNumberFormat="1" applyFont="1" applyBorder="1" applyAlignment="1">
      <alignment vertical="center" wrapText="1"/>
    </xf>
    <xf numFmtId="0" fontId="16" fillId="0" borderId="18" xfId="0" applyFont="1" applyBorder="1" applyAlignment="1">
      <alignment vertical="center" wrapText="1"/>
    </xf>
    <xf numFmtId="0" fontId="4" fillId="0" borderId="18" xfId="0" applyFont="1" applyBorder="1" applyAlignment="1">
      <alignment vertical="center" wrapText="1"/>
    </xf>
    <xf numFmtId="0" fontId="16" fillId="0" borderId="5"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16" fillId="0" borderId="0" xfId="0" applyFont="1" applyBorder="1" applyAlignment="1">
      <alignment vertical="center" wrapText="1"/>
    </xf>
    <xf numFmtId="0" fontId="16" fillId="0" borderId="15" xfId="0" applyFont="1" applyBorder="1" applyAlignment="1">
      <alignment vertical="center" wrapText="1"/>
    </xf>
    <xf numFmtId="0" fontId="2" fillId="5" borderId="23" xfId="0" applyFont="1" applyFill="1" applyBorder="1" applyAlignment="1">
      <alignment vertical="center"/>
    </xf>
    <xf numFmtId="0" fontId="0" fillId="0" borderId="21" xfId="0" applyBorder="1" applyAlignment="1"/>
    <xf numFmtId="0" fontId="0" fillId="0" borderId="27" xfId="0" applyBorder="1" applyAlignment="1"/>
    <xf numFmtId="0" fontId="0" fillId="0" borderId="0" xfId="0" applyBorder="1" applyAlignment="1">
      <alignment vertical="center" wrapText="1"/>
    </xf>
    <xf numFmtId="0" fontId="0" fillId="0" borderId="15" xfId="0" applyBorder="1" applyAlignment="1">
      <alignment vertical="center" wrapText="1"/>
    </xf>
    <xf numFmtId="0" fontId="6" fillId="0" borderId="1" xfId="0" applyFont="1" applyBorder="1"/>
    <xf numFmtId="0" fontId="16" fillId="0" borderId="1" xfId="0" applyFont="1"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22" fillId="10" borderId="0" xfId="0" applyFont="1" applyFill="1" applyAlignment="1"/>
    <xf numFmtId="0" fontId="0" fillId="0" borderId="0" xfId="0" applyAlignment="1"/>
    <xf numFmtId="0" fontId="24" fillId="11" borderId="0" xfId="0" applyFont="1" applyFill="1" applyBorder="1" applyAlignment="1"/>
    <xf numFmtId="0" fontId="25" fillId="0" borderId="0" xfId="0" applyFont="1" applyAlignment="1"/>
    <xf numFmtId="0" fontId="23" fillId="10" borderId="0" xfId="0" applyFont="1" applyFill="1" applyAlignment="1"/>
    <xf numFmtId="0" fontId="0" fillId="0" borderId="5" xfId="0" applyBorder="1" applyAlignment="1"/>
    <xf numFmtId="0" fontId="0" fillId="0" borderId="1" xfId="0" applyBorder="1" applyAlignment="1"/>
    <xf numFmtId="0" fontId="18" fillId="0" borderId="23" xfId="0" applyFont="1" applyBorder="1" applyAlignment="1">
      <alignment horizontal="center"/>
    </xf>
    <xf numFmtId="0" fontId="2" fillId="0" borderId="27" xfId="0" applyFont="1" applyBorder="1" applyAlignment="1">
      <alignment horizontal="center"/>
    </xf>
    <xf numFmtId="0" fontId="27" fillId="5" borderId="9" xfId="0" applyFont="1" applyFill="1" applyBorder="1" applyAlignment="1">
      <alignment horizontal="center" vertical="center" wrapText="1"/>
    </xf>
    <xf numFmtId="49" fontId="10" fillId="0" borderId="0" xfId="0" applyNumberFormat="1" applyFont="1" applyBorder="1" applyAlignment="1">
      <alignment vertical="center" wrapText="1"/>
    </xf>
    <xf numFmtId="0" fontId="10" fillId="0" borderId="0" xfId="0" applyFont="1" applyBorder="1" applyAlignment="1">
      <alignment vertical="center" wrapText="1"/>
    </xf>
    <xf numFmtId="0" fontId="0" fillId="0" borderId="0" xfId="0" applyFont="1" applyBorder="1" applyAlignment="1">
      <alignment vertical="center" wrapText="1"/>
    </xf>
    <xf numFmtId="164" fontId="10" fillId="9" borderId="23" xfId="1" applyNumberFormat="1" applyFont="1" applyFill="1" applyBorder="1" applyAlignment="1">
      <alignment horizontal="center"/>
    </xf>
    <xf numFmtId="164" fontId="10" fillId="9" borderId="27" xfId="1" applyNumberFormat="1" applyFont="1" applyFill="1" applyBorder="1" applyAlignment="1">
      <alignment horizontal="center"/>
    </xf>
    <xf numFmtId="164" fontId="0" fillId="2" borderId="23" xfId="1" applyNumberFormat="1" applyFont="1" applyFill="1" applyBorder="1" applyAlignment="1" applyProtection="1">
      <alignment horizontal="center" vertical="center" wrapText="1"/>
      <protection locked="0"/>
    </xf>
    <xf numFmtId="164" fontId="0" fillId="2" borderId="27" xfId="1" applyNumberFormat="1" applyFont="1" applyFill="1" applyBorder="1" applyAlignment="1" applyProtection="1">
      <alignment horizontal="center" vertical="center" wrapText="1"/>
      <protection locked="0"/>
    </xf>
    <xf numFmtId="49" fontId="16" fillId="0" borderId="4" xfId="0" applyNumberFormat="1" applyFont="1" applyBorder="1" applyAlignment="1">
      <alignment wrapText="1"/>
    </xf>
    <xf numFmtId="0" fontId="16" fillId="0" borderId="5" xfId="0" applyFont="1" applyBorder="1" applyAlignment="1">
      <alignment wrapText="1"/>
    </xf>
    <xf numFmtId="0" fontId="4" fillId="0" borderId="6" xfId="0" applyFont="1" applyBorder="1" applyAlignment="1">
      <alignment wrapText="1"/>
    </xf>
    <xf numFmtId="0" fontId="0" fillId="0" borderId="0" xfId="0" applyBorder="1" applyAlignment="1">
      <alignment wrapText="1"/>
    </xf>
    <xf numFmtId="49" fontId="17" fillId="0" borderId="23" xfId="0" applyNumberFormat="1" applyFont="1" applyBorder="1" applyAlignment="1">
      <alignment vertical="center" wrapText="1"/>
    </xf>
    <xf numFmtId="49" fontId="17" fillId="0" borderId="21" xfId="0" applyNumberFormat="1" applyFont="1" applyBorder="1" applyAlignment="1">
      <alignment vertical="center" wrapText="1"/>
    </xf>
    <xf numFmtId="49" fontId="17" fillId="0" borderId="27" xfId="0" applyNumberFormat="1" applyFont="1" applyBorder="1" applyAlignment="1">
      <alignment vertical="center" wrapText="1"/>
    </xf>
    <xf numFmtId="0" fontId="0" fillId="2" borderId="9" xfId="0" applyFill="1" applyBorder="1" applyAlignment="1" applyProtection="1">
      <alignment horizontal="center"/>
      <protection locked="0"/>
    </xf>
    <xf numFmtId="0" fontId="27" fillId="5" borderId="4" xfId="0" applyFont="1" applyFill="1" applyBorder="1" applyAlignment="1">
      <alignment horizontal="center" vertical="center" wrapText="1"/>
    </xf>
    <xf numFmtId="0" fontId="27" fillId="5" borderId="6" xfId="0" applyFont="1" applyFill="1" applyBorder="1" applyAlignment="1">
      <alignment horizontal="center" vertical="center" wrapText="1"/>
    </xf>
    <xf numFmtId="49" fontId="16" fillId="0" borderId="5" xfId="0" applyNumberFormat="1" applyFont="1" applyBorder="1" applyAlignment="1">
      <alignment vertical="center" wrapText="1"/>
    </xf>
    <xf numFmtId="0" fontId="4" fillId="0" borderId="5" xfId="0" applyFont="1" applyBorder="1" applyAlignment="1">
      <alignment vertical="center" wrapText="1"/>
    </xf>
    <xf numFmtId="9" fontId="2" fillId="5" borderId="26" xfId="2" applyFont="1" applyFill="1" applyBorder="1" applyAlignment="1"/>
    <xf numFmtId="0" fontId="0" fillId="0" borderId="26" xfId="0" applyBorder="1" applyAlignment="1"/>
    <xf numFmtId="49" fontId="2" fillId="5" borderId="26" xfId="0" applyNumberFormat="1" applyFont="1" applyFill="1" applyBorder="1" applyAlignment="1"/>
    <xf numFmtId="0" fontId="0" fillId="0" borderId="9" xfId="0" applyBorder="1" applyAlignment="1">
      <alignment horizontal="center" vertical="center" wrapText="1"/>
    </xf>
    <xf numFmtId="0" fontId="0" fillId="0" borderId="9" xfId="0" applyBorder="1" applyAlignment="1"/>
    <xf numFmtId="0" fontId="2" fillId="0" borderId="1" xfId="0" applyFont="1" applyBorder="1" applyAlignment="1"/>
    <xf numFmtId="0" fontId="27" fillId="5" borderId="9" xfId="0" applyFont="1" applyFill="1" applyBorder="1" applyAlignment="1">
      <alignment vertical="center" wrapText="1"/>
    </xf>
    <xf numFmtId="49" fontId="0" fillId="0" borderId="5" xfId="0" applyNumberFormat="1" applyBorder="1" applyAlignment="1">
      <alignment horizontal="center"/>
    </xf>
    <xf numFmtId="49" fontId="0" fillId="0" borderId="14" xfId="0" applyNumberFormat="1" applyBorder="1" applyAlignment="1">
      <alignment horizontal="center"/>
    </xf>
    <xf numFmtId="49" fontId="0" fillId="0" borderId="0" xfId="0" applyNumberFormat="1" applyBorder="1" applyAlignment="1">
      <alignment horizontal="center"/>
    </xf>
    <xf numFmtId="49" fontId="0" fillId="0" borderId="0" xfId="0" applyNumberFormat="1" applyAlignment="1">
      <alignment horizontal="center"/>
    </xf>
    <xf numFmtId="0" fontId="0" fillId="0" borderId="9" xfId="0" applyBorder="1" applyAlignment="1" applyProtection="1">
      <alignment horizontal="center"/>
      <protection locked="0"/>
    </xf>
    <xf numFmtId="49" fontId="30" fillId="0" borderId="0" xfId="0" applyNumberFormat="1" applyFont="1" applyFill="1" applyBorder="1" applyAlignment="1">
      <alignment vertical="center" wrapText="1"/>
    </xf>
    <xf numFmtId="0" fontId="26" fillId="0" borderId="0" xfId="0" applyFont="1" applyBorder="1" applyAlignment="1">
      <alignment vertical="center" wrapText="1"/>
    </xf>
    <xf numFmtId="0" fontId="26" fillId="0" borderId="15" xfId="0" applyFont="1" applyBorder="1" applyAlignment="1">
      <alignment vertical="center" wrapText="1"/>
    </xf>
    <xf numFmtId="49" fontId="30" fillId="0" borderId="1" xfId="0" applyNumberFormat="1" applyFont="1" applyFill="1" applyBorder="1" applyAlignment="1">
      <alignment vertical="center" wrapText="1"/>
    </xf>
    <xf numFmtId="0" fontId="26" fillId="0" borderId="1" xfId="0" applyFont="1" applyBorder="1" applyAlignment="1">
      <alignment vertical="center" wrapText="1"/>
    </xf>
    <xf numFmtId="0" fontId="26" fillId="0" borderId="8" xfId="0" applyFont="1" applyBorder="1" applyAlignment="1">
      <alignment vertical="center" wrapText="1"/>
    </xf>
    <xf numFmtId="0" fontId="14" fillId="0" borderId="0" xfId="0" applyFont="1" applyFill="1" applyAlignment="1">
      <alignment vertical="center"/>
    </xf>
    <xf numFmtId="0" fontId="15" fillId="0" borderId="0" xfId="0" applyFont="1" applyFill="1" applyAlignment="1">
      <alignment vertical="center"/>
    </xf>
    <xf numFmtId="0" fontId="2" fillId="5" borderId="4" xfId="0" applyFont="1" applyFill="1" applyBorder="1" applyAlignment="1">
      <alignment vertical="center"/>
    </xf>
    <xf numFmtId="0" fontId="0" fillId="0" borderId="6" xfId="0" applyBorder="1" applyAlignment="1"/>
    <xf numFmtId="0" fontId="5" fillId="0" borderId="9" xfId="0" applyFont="1" applyBorder="1" applyAlignment="1">
      <alignment horizontal="center" vertical="center" wrapText="1"/>
    </xf>
    <xf numFmtId="49" fontId="3" fillId="0" borderId="0" xfId="0" applyNumberFormat="1" applyFont="1" applyAlignment="1"/>
    <xf numFmtId="49" fontId="6" fillId="0" borderId="0" xfId="0" applyNumberFormat="1" applyFont="1" applyAlignment="1"/>
    <xf numFmtId="0" fontId="5" fillId="0" borderId="11" xfId="0" applyFont="1"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0" xfId="0" applyAlignment="1">
      <alignment vertical="center" wrapText="1"/>
    </xf>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Klimaeffekt</a:t>
            </a:r>
          </a:p>
          <a:p>
            <a:pPr>
              <a:defRPr/>
            </a:pPr>
            <a:r>
              <a:rPr lang="nb-NO" sz="1200"/>
              <a:t>Negative tall</a:t>
            </a:r>
            <a:r>
              <a:rPr lang="nb-NO" sz="1200" baseline="0"/>
              <a:t> representerer utslipp av fossil CO2, og positive tall representerer innsparte fossile utslipp</a:t>
            </a:r>
            <a:endParaRPr lang="nb-NO"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barChart>
        <c:barDir val="col"/>
        <c:grouping val="clustered"/>
        <c:varyColors val="0"/>
        <c:ser>
          <c:idx val="0"/>
          <c:order val="0"/>
          <c:spPr>
            <a:solidFill>
              <a:schemeClr val="accent1"/>
            </a:solidFill>
            <a:ln>
              <a:noFill/>
            </a:ln>
            <a:effectLst/>
          </c:spPr>
          <c:invertIfNegative val="0"/>
          <c:cat>
            <c:strRef>
              <c:f>'(2) Resultat'!$B$9:$B$20</c:f>
              <c:strCache>
                <c:ptCount val="12"/>
                <c:pt idx="0">
                  <c:v>Transport slam</c:v>
                </c:pt>
                <c:pt idx="1">
                  <c:v>Transport av produkter </c:v>
                </c:pt>
                <c:pt idx="2">
                  <c:v>Internt energiforbruk</c:v>
                </c:pt>
                <c:pt idx="3">
                  <c:v>Produksjonstap</c:v>
                </c:pt>
                <c:pt idx="4">
                  <c:v>Fakling (varmfakkel)</c:v>
                </c:pt>
                <c:pt idx="5">
                  <c:v>Systemtap kraft/damp, varme</c:v>
                </c:pt>
                <c:pt idx="6">
                  <c:v>Systemtap oppgradering </c:v>
                </c:pt>
                <c:pt idx="7">
                  <c:v>Innspart fossil varme</c:v>
                </c:pt>
                <c:pt idx="8">
                  <c:v>Innspart fossil damp (el)</c:v>
                </c:pt>
                <c:pt idx="9">
                  <c:v>Innspart fossilt drivstoff</c:v>
                </c:pt>
                <c:pt idx="10">
                  <c:v>Innspart fossil gass (gassnett)</c:v>
                </c:pt>
                <c:pt idx="11">
                  <c:v>Innspart  fossilt CO2</c:v>
                </c:pt>
              </c:strCache>
            </c:strRef>
          </c:cat>
          <c:val>
            <c:numRef>
              <c:f>'(2) Resultat'!$C$9:$C$20</c:f>
              <c:numCache>
                <c:formatCode>_-* #\ ##0_-;\-* #\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84F-4C44-8C4C-1317C7751DBC}"/>
            </c:ext>
          </c:extLst>
        </c:ser>
        <c:dLbls>
          <c:showLegendKey val="0"/>
          <c:showVal val="0"/>
          <c:showCatName val="0"/>
          <c:showSerName val="0"/>
          <c:showPercent val="0"/>
          <c:showBubbleSize val="0"/>
        </c:dLbls>
        <c:gapWidth val="219"/>
        <c:overlap val="-27"/>
        <c:axId val="608559208"/>
        <c:axId val="608560192"/>
      </c:barChart>
      <c:catAx>
        <c:axId val="6085592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08560192"/>
        <c:crosses val="autoZero"/>
        <c:auto val="1"/>
        <c:lblAlgn val="ctr"/>
        <c:lblOffset val="100"/>
        <c:noMultiLvlLbl val="0"/>
      </c:catAx>
      <c:valAx>
        <c:axId val="608560192"/>
        <c:scaling>
          <c:orientation val="minMax"/>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085592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886239</xdr:colOff>
      <xdr:row>6</xdr:row>
      <xdr:rowOff>154886</xdr:rowOff>
    </xdr:from>
    <xdr:to>
      <xdr:col>14</xdr:col>
      <xdr:colOff>728869</xdr:colOff>
      <xdr:row>36</xdr:row>
      <xdr:rowOff>99392</xdr:rowOff>
    </xdr:to>
    <xdr:graphicFrame macro="">
      <xdr:nvGraphicFramePr>
        <xdr:cNvPr id="2" name="Diagram 1">
          <a:extLst>
            <a:ext uri="{FF2B5EF4-FFF2-40B4-BE49-F238E27FC236}">
              <a16:creationId xmlns:a16="http://schemas.microsoft.com/office/drawing/2014/main" id="{62D82BAF-DD41-494E-BC2E-075F2F395D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8"/>
  <sheetViews>
    <sheetView showGridLines="0" topLeftCell="A83" zoomScaleNormal="100" workbookViewId="0">
      <selection activeCell="D96" sqref="D96"/>
    </sheetView>
  </sheetViews>
  <sheetFormatPr baseColWidth="10" defaultRowHeight="14.4" x14ac:dyDescent="0.3"/>
  <cols>
    <col min="1" max="1" width="10.33203125" style="162" customWidth="1"/>
    <col min="2" max="2" width="52.33203125" customWidth="1"/>
    <col min="3" max="3" width="17.5546875" customWidth="1"/>
    <col min="4" max="4" width="21.109375" customWidth="1"/>
    <col min="5" max="5" width="28.5546875" style="42" customWidth="1"/>
    <col min="6" max="6" width="4.44140625" customWidth="1"/>
    <col min="7" max="7" width="13" customWidth="1"/>
    <col min="8" max="8" width="15" customWidth="1"/>
    <col min="9" max="9" width="13.88671875" customWidth="1"/>
    <col min="10" max="10" width="12.88671875" customWidth="1"/>
    <col min="11" max="11" width="13.33203125" customWidth="1"/>
    <col min="12" max="12" width="13.88671875" customWidth="1"/>
    <col min="13" max="13" width="11.5546875" customWidth="1"/>
  </cols>
  <sheetData>
    <row r="1" spans="1:13" s="148" customFormat="1" ht="21" x14ac:dyDescent="0.4">
      <c r="A1" s="422" t="s">
        <v>244</v>
      </c>
      <c r="B1" s="423"/>
      <c r="C1" s="423"/>
      <c r="D1" s="423"/>
      <c r="E1" s="423"/>
      <c r="F1" s="423"/>
      <c r="G1" s="423"/>
      <c r="H1" s="423"/>
      <c r="I1" s="423"/>
      <c r="J1" s="423"/>
      <c r="K1" s="423"/>
      <c r="L1" s="423"/>
      <c r="M1" s="423"/>
    </row>
    <row r="2" spans="1:13" ht="21" x14ac:dyDescent="0.4">
      <c r="A2" s="426" t="s">
        <v>392</v>
      </c>
      <c r="B2" s="426"/>
      <c r="C2" s="426"/>
      <c r="D2" s="426"/>
      <c r="E2" s="426"/>
      <c r="F2" s="426"/>
      <c r="G2" s="426"/>
      <c r="H2" s="423"/>
      <c r="I2" s="423"/>
      <c r="J2" s="423"/>
      <c r="K2" s="423"/>
      <c r="L2" s="423"/>
      <c r="M2" s="423"/>
    </row>
    <row r="3" spans="1:13" s="40" customFormat="1" ht="6.75" customHeight="1" x14ac:dyDescent="0.4">
      <c r="A3" s="160"/>
      <c r="B3" s="149"/>
      <c r="C3" s="149"/>
      <c r="D3" s="149"/>
      <c r="E3" s="149"/>
      <c r="F3" s="149"/>
      <c r="G3" s="149"/>
      <c r="H3" s="150"/>
      <c r="I3" s="150"/>
      <c r="J3" s="150"/>
      <c r="K3" s="150"/>
      <c r="L3" s="150"/>
      <c r="M3" s="150"/>
    </row>
    <row r="4" spans="1:13" s="1" customFormat="1" ht="24" customHeight="1" x14ac:dyDescent="0.45">
      <c r="A4" s="424" t="s">
        <v>393</v>
      </c>
      <c r="B4" s="424"/>
      <c r="C4" s="425"/>
      <c r="D4" s="425"/>
      <c r="E4" s="425"/>
      <c r="F4" s="425"/>
      <c r="G4" s="425"/>
      <c r="H4" s="425"/>
      <c r="I4" s="425"/>
      <c r="J4" s="425"/>
      <c r="K4" s="425"/>
      <c r="L4" s="425"/>
      <c r="M4" s="425"/>
    </row>
    <row r="5" spans="1:13" s="141" customFormat="1" ht="18.75" customHeight="1" x14ac:dyDescent="0.35">
      <c r="A5" s="402"/>
      <c r="B5" s="402"/>
      <c r="C5" s="317" t="s">
        <v>466</v>
      </c>
      <c r="D5" s="318"/>
      <c r="E5" s="319"/>
      <c r="F5" s="320"/>
      <c r="G5" s="320"/>
      <c r="H5" s="320"/>
      <c r="I5" s="320"/>
      <c r="J5" s="320"/>
      <c r="K5" s="320"/>
      <c r="L5" s="320"/>
      <c r="M5" s="320"/>
    </row>
    <row r="6" spans="1:13" s="59" customFormat="1" ht="12" x14ac:dyDescent="0.25">
      <c r="A6" s="322"/>
      <c r="B6" s="290"/>
      <c r="C6" s="290"/>
      <c r="D6" s="290"/>
      <c r="E6" s="323"/>
      <c r="F6" s="290"/>
      <c r="G6" s="290"/>
      <c r="H6" s="326"/>
      <c r="I6" s="290"/>
      <c r="J6" s="290"/>
      <c r="K6" s="290"/>
      <c r="L6" s="290"/>
      <c r="M6" s="291"/>
    </row>
    <row r="7" spans="1:13" s="4" customFormat="1" ht="18" x14ac:dyDescent="0.35">
      <c r="A7" s="324">
        <v>1</v>
      </c>
      <c r="B7" s="67" t="s">
        <v>6</v>
      </c>
      <c r="C7" s="67"/>
      <c r="D7" s="81"/>
      <c r="E7" s="321"/>
      <c r="F7" s="81"/>
      <c r="G7" s="81"/>
      <c r="H7" s="327"/>
      <c r="I7" s="81"/>
      <c r="J7" s="81"/>
      <c r="K7" s="81"/>
      <c r="L7" s="81"/>
      <c r="M7" s="292"/>
    </row>
    <row r="8" spans="1:13" s="4" customFormat="1" x14ac:dyDescent="0.3">
      <c r="A8" s="325" t="s">
        <v>113</v>
      </c>
      <c r="B8" s="8" t="s">
        <v>481</v>
      </c>
      <c r="C8" s="8"/>
      <c r="D8" s="8"/>
      <c r="E8" s="66"/>
      <c r="F8" s="456"/>
      <c r="G8" s="428"/>
      <c r="H8" s="328" t="s">
        <v>17</v>
      </c>
      <c r="I8" s="66"/>
      <c r="J8" s="66"/>
      <c r="K8" s="66"/>
      <c r="L8" s="66"/>
      <c r="M8" s="293"/>
    </row>
    <row r="9" spans="1:13" s="101" customFormat="1" ht="33" customHeight="1" x14ac:dyDescent="0.3">
      <c r="A9" s="405" t="s">
        <v>430</v>
      </c>
      <c r="B9" s="406"/>
      <c r="C9" s="406"/>
      <c r="D9" s="406"/>
      <c r="E9" s="406"/>
      <c r="F9" s="407"/>
      <c r="G9" s="407"/>
      <c r="H9" s="406" t="s">
        <v>456</v>
      </c>
      <c r="I9" s="407"/>
      <c r="J9" s="407"/>
      <c r="K9" s="407"/>
      <c r="L9" s="407"/>
      <c r="M9" s="407"/>
    </row>
    <row r="10" spans="1:13" s="10" customFormat="1" ht="37.5" customHeight="1" x14ac:dyDescent="0.3">
      <c r="A10" s="266"/>
      <c r="B10" s="404" t="s">
        <v>0</v>
      </c>
      <c r="C10" s="404"/>
      <c r="D10" s="267" t="s">
        <v>1</v>
      </c>
      <c r="E10" s="264" t="s">
        <v>478</v>
      </c>
      <c r="F10" s="457" t="s">
        <v>479</v>
      </c>
      <c r="G10" s="457"/>
      <c r="H10" s="264" t="s">
        <v>7</v>
      </c>
      <c r="I10" s="264" t="s">
        <v>20</v>
      </c>
      <c r="J10" s="264" t="s">
        <v>13</v>
      </c>
      <c r="K10" s="264" t="s">
        <v>12</v>
      </c>
      <c r="L10" s="264" t="s">
        <v>11</v>
      </c>
      <c r="M10" s="268" t="s">
        <v>16</v>
      </c>
    </row>
    <row r="11" spans="1:13" x14ac:dyDescent="0.3">
      <c r="A11" s="265" t="s">
        <v>122</v>
      </c>
      <c r="B11" s="403" t="str">
        <f>'(3) Grunnlagsdata'!B10</f>
        <v>Salen ra</v>
      </c>
      <c r="C11" s="403"/>
      <c r="D11" s="454" t="s">
        <v>21</v>
      </c>
      <c r="E11" s="300"/>
      <c r="F11" s="446"/>
      <c r="G11" s="446"/>
      <c r="H11" s="246"/>
      <c r="I11" s="246"/>
      <c r="J11" s="246"/>
      <c r="K11" s="246"/>
      <c r="L11" s="246"/>
      <c r="M11" s="269">
        <f t="shared" ref="M11:M18" si="0">SUM(H11:L11)</f>
        <v>0</v>
      </c>
    </row>
    <row r="12" spans="1:13" x14ac:dyDescent="0.3">
      <c r="A12" s="265" t="s">
        <v>123</v>
      </c>
      <c r="B12" s="403" t="str">
        <f>'(3) Grunnlagsdata'!B11</f>
        <v>Siljan ra</v>
      </c>
      <c r="C12" s="403"/>
      <c r="D12" s="454"/>
      <c r="E12" s="300"/>
      <c r="F12" s="446"/>
      <c r="G12" s="446"/>
      <c r="H12" s="246"/>
      <c r="I12" s="246"/>
      <c r="J12" s="246"/>
      <c r="K12" s="246"/>
      <c r="L12" s="246"/>
      <c r="M12" s="269">
        <f t="shared" si="0"/>
        <v>0</v>
      </c>
    </row>
    <row r="13" spans="1:13" x14ac:dyDescent="0.3">
      <c r="A13" s="265" t="s">
        <v>124</v>
      </c>
      <c r="B13" s="403" t="str">
        <f>'(3) Grunnlagsdata'!B12</f>
        <v>Enga ra</v>
      </c>
      <c r="C13" s="403"/>
      <c r="D13" s="454"/>
      <c r="E13" s="300"/>
      <c r="F13" s="446"/>
      <c r="G13" s="446"/>
      <c r="H13" s="246"/>
      <c r="I13" s="246"/>
      <c r="J13" s="246"/>
      <c r="K13" s="246"/>
      <c r="L13" s="246"/>
      <c r="M13" s="269">
        <f t="shared" si="0"/>
        <v>0</v>
      </c>
    </row>
    <row r="14" spans="1:13" x14ac:dyDescent="0.3">
      <c r="A14" s="265" t="s">
        <v>125</v>
      </c>
      <c r="B14" s="403" t="str">
        <f>'(3) Grunnlagsdata'!B14</f>
        <v>Tønsberg ra</v>
      </c>
      <c r="C14" s="403"/>
      <c r="D14" s="454"/>
      <c r="E14" s="300"/>
      <c r="F14" s="446"/>
      <c r="G14" s="446"/>
      <c r="H14" s="246"/>
      <c r="I14" s="246"/>
      <c r="J14" s="246"/>
      <c r="K14" s="246"/>
      <c r="L14" s="246"/>
      <c r="M14" s="269">
        <f t="shared" si="0"/>
        <v>0</v>
      </c>
    </row>
    <row r="15" spans="1:13" x14ac:dyDescent="0.3">
      <c r="A15" s="265" t="s">
        <v>126</v>
      </c>
      <c r="B15" s="403" t="str">
        <f>'(3) Grunnlagsdata'!B15</f>
        <v>Bekkevika ra</v>
      </c>
      <c r="C15" s="403"/>
      <c r="D15" s="454"/>
      <c r="E15" s="300"/>
      <c r="F15" s="446"/>
      <c r="G15" s="446"/>
      <c r="H15" s="246"/>
      <c r="I15" s="246"/>
      <c r="J15" s="246"/>
      <c r="K15" s="246"/>
      <c r="L15" s="246"/>
      <c r="M15" s="269">
        <f t="shared" si="0"/>
        <v>0</v>
      </c>
    </row>
    <row r="16" spans="1:13" x14ac:dyDescent="0.3">
      <c r="A16" s="265" t="s">
        <v>127</v>
      </c>
      <c r="B16" s="403" t="str">
        <f>'(3) Grunnlagsdata'!B16</f>
        <v>Søbyholmen ra</v>
      </c>
      <c r="C16" s="403"/>
      <c r="D16" s="454"/>
      <c r="E16" s="300"/>
      <c r="F16" s="446"/>
      <c r="G16" s="446"/>
      <c r="H16" s="246"/>
      <c r="I16" s="246"/>
      <c r="J16" s="246"/>
      <c r="K16" s="246"/>
      <c r="L16" s="246"/>
      <c r="M16" s="269">
        <f t="shared" si="0"/>
        <v>0</v>
      </c>
    </row>
    <row r="17" spans="1:13" x14ac:dyDescent="0.3">
      <c r="A17" s="265" t="s">
        <v>128</v>
      </c>
      <c r="B17" s="403" t="str">
        <f>'(3) Grunnlagsdata'!B19</f>
        <v>Holmestrand ra</v>
      </c>
      <c r="C17" s="403"/>
      <c r="D17" s="455"/>
      <c r="E17" s="300"/>
      <c r="F17" s="446"/>
      <c r="G17" s="446"/>
      <c r="H17" s="246"/>
      <c r="I17" s="246"/>
      <c r="J17" s="246"/>
      <c r="K17" s="246"/>
      <c r="L17" s="246"/>
      <c r="M17" s="269">
        <f t="shared" si="0"/>
        <v>0</v>
      </c>
    </row>
    <row r="18" spans="1:13" s="6" customFormat="1" x14ac:dyDescent="0.3">
      <c r="A18" s="265" t="s">
        <v>129</v>
      </c>
      <c r="B18" s="403" t="str">
        <f>'(3) Grunnlagsdata'!B20</f>
        <v>Vike ra</v>
      </c>
      <c r="C18" s="403"/>
      <c r="D18" s="455"/>
      <c r="E18" s="300"/>
      <c r="F18" s="446"/>
      <c r="G18" s="446"/>
      <c r="H18" s="246"/>
      <c r="I18" s="246"/>
      <c r="J18" s="246"/>
      <c r="K18" s="246"/>
      <c r="L18" s="246"/>
      <c r="M18" s="269">
        <f t="shared" si="0"/>
        <v>0</v>
      </c>
    </row>
    <row r="19" spans="1:13" s="81" customFormat="1" ht="15" thickBot="1" x14ac:dyDescent="0.35">
      <c r="A19" s="453"/>
      <c r="B19" s="452"/>
      <c r="C19" s="452"/>
      <c r="D19" s="452"/>
      <c r="E19" s="452"/>
      <c r="F19" s="452"/>
      <c r="G19" s="452"/>
      <c r="H19" s="451"/>
      <c r="I19" s="452"/>
      <c r="J19" s="452"/>
      <c r="K19" s="452"/>
      <c r="L19" s="452"/>
      <c r="M19" s="452"/>
    </row>
    <row r="20" spans="1:13" ht="15" thickTop="1" x14ac:dyDescent="0.3">
      <c r="G20" s="41"/>
      <c r="H20" s="41"/>
      <c r="I20" s="41"/>
      <c r="J20" s="41"/>
      <c r="K20" s="41"/>
      <c r="L20" s="41"/>
    </row>
    <row r="21" spans="1:13" hidden="1" x14ac:dyDescent="0.3"/>
    <row r="22" spans="1:13" ht="12.75" hidden="1" customHeight="1" x14ac:dyDescent="0.3"/>
    <row r="23" spans="1:13" hidden="1" x14ac:dyDescent="0.3">
      <c r="B23" s="8" t="s">
        <v>23</v>
      </c>
      <c r="C23" s="8"/>
      <c r="D23" s="2"/>
      <c r="E23" s="43"/>
      <c r="F23" s="2"/>
      <c r="G23" s="8" t="s">
        <v>17</v>
      </c>
      <c r="H23" s="2"/>
      <c r="I23" s="2"/>
      <c r="J23" s="2"/>
      <c r="K23" s="2"/>
      <c r="L23" s="2"/>
    </row>
    <row r="24" spans="1:13" ht="72.599999999999994" hidden="1" thickBot="1" x14ac:dyDescent="0.35">
      <c r="B24" s="28" t="s">
        <v>0</v>
      </c>
      <c r="C24" s="28"/>
      <c r="D24" s="28" t="s">
        <v>1</v>
      </c>
      <c r="E24" s="44" t="s">
        <v>15</v>
      </c>
      <c r="F24" s="9" t="s">
        <v>4</v>
      </c>
      <c r="G24" s="29" t="s">
        <v>7</v>
      </c>
      <c r="H24" s="9" t="s">
        <v>20</v>
      </c>
      <c r="I24" s="9" t="s">
        <v>13</v>
      </c>
      <c r="J24" s="9" t="s">
        <v>12</v>
      </c>
      <c r="K24" s="9" t="s">
        <v>11</v>
      </c>
      <c r="L24" s="27" t="s">
        <v>16</v>
      </c>
    </row>
    <row r="25" spans="1:13" hidden="1" x14ac:dyDescent="0.3">
      <c r="B25" t="s">
        <v>21</v>
      </c>
      <c r="D25" t="s">
        <v>22</v>
      </c>
      <c r="E25" s="45"/>
      <c r="F25" s="30"/>
      <c r="G25" s="32"/>
      <c r="H25" s="30"/>
      <c r="I25" s="30"/>
      <c r="J25" s="30"/>
      <c r="K25" s="30"/>
      <c r="L25" s="34"/>
    </row>
    <row r="26" spans="1:13" hidden="1" x14ac:dyDescent="0.3">
      <c r="D26" t="s">
        <v>22</v>
      </c>
      <c r="E26" s="45"/>
      <c r="F26" s="30"/>
      <c r="G26" s="32"/>
      <c r="H26" s="30"/>
      <c r="I26" s="30"/>
      <c r="J26" s="30"/>
      <c r="K26" s="30"/>
      <c r="L26" s="34"/>
    </row>
    <row r="27" spans="1:13" hidden="1" x14ac:dyDescent="0.3">
      <c r="D27" t="s">
        <v>22</v>
      </c>
      <c r="E27" s="45"/>
      <c r="F27" s="30"/>
      <c r="G27" s="32"/>
      <c r="H27" s="30"/>
      <c r="I27" s="30"/>
      <c r="J27" s="30"/>
      <c r="K27" s="30"/>
      <c r="L27" s="34"/>
    </row>
    <row r="28" spans="1:13" hidden="1" x14ac:dyDescent="0.3">
      <c r="D28" t="s">
        <v>22</v>
      </c>
      <c r="E28" s="45"/>
      <c r="F28" s="30"/>
      <c r="G28" s="32"/>
      <c r="H28" s="30"/>
      <c r="I28" s="30"/>
      <c r="J28" s="30"/>
      <c r="K28" s="30"/>
      <c r="L28" s="34"/>
    </row>
    <row r="29" spans="1:13" hidden="1" x14ac:dyDescent="0.3">
      <c r="D29" t="s">
        <v>22</v>
      </c>
      <c r="E29" s="45"/>
      <c r="F29" s="30"/>
      <c r="G29" s="32"/>
      <c r="H29" s="30"/>
      <c r="I29" s="30"/>
      <c r="J29" s="30"/>
      <c r="K29" s="30"/>
      <c r="L29" s="34"/>
    </row>
    <row r="30" spans="1:13" hidden="1" x14ac:dyDescent="0.3">
      <c r="D30" t="s">
        <v>22</v>
      </c>
      <c r="E30" s="45"/>
      <c r="F30" s="30"/>
      <c r="G30" s="32"/>
      <c r="H30" s="30"/>
      <c r="I30" s="30"/>
      <c r="J30" s="30"/>
      <c r="K30" s="30"/>
      <c r="L30" s="34"/>
    </row>
    <row r="31" spans="1:13" hidden="1" x14ac:dyDescent="0.3">
      <c r="D31" t="s">
        <v>22</v>
      </c>
      <c r="E31" s="45"/>
      <c r="F31" s="30"/>
      <c r="G31" s="32"/>
      <c r="H31" s="30"/>
      <c r="I31" s="30"/>
      <c r="J31" s="30"/>
      <c r="K31" s="30"/>
      <c r="L31" s="34"/>
    </row>
    <row r="32" spans="1:13" hidden="1" x14ac:dyDescent="0.3">
      <c r="D32" t="s">
        <v>22</v>
      </c>
      <c r="E32" s="45"/>
      <c r="F32" s="30"/>
      <c r="G32" s="32"/>
      <c r="H32" s="30"/>
      <c r="I32" s="30"/>
      <c r="J32" s="30"/>
      <c r="K32" s="30"/>
      <c r="L32" s="34"/>
    </row>
    <row r="33" spans="2:12" hidden="1" x14ac:dyDescent="0.3">
      <c r="D33" t="s">
        <v>22</v>
      </c>
      <c r="E33" s="45"/>
      <c r="F33" s="30"/>
      <c r="G33" s="32"/>
      <c r="H33" s="30"/>
      <c r="I33" s="30"/>
      <c r="J33" s="30"/>
      <c r="K33" s="30"/>
      <c r="L33" s="34"/>
    </row>
    <row r="34" spans="2:12" hidden="1" x14ac:dyDescent="0.3">
      <c r="D34" t="s">
        <v>22</v>
      </c>
      <c r="E34" s="45"/>
      <c r="F34" s="30"/>
      <c r="G34" s="32"/>
      <c r="H34" s="30"/>
      <c r="I34" s="30"/>
      <c r="J34" s="30"/>
      <c r="K34" s="30"/>
      <c r="L34" s="34"/>
    </row>
    <row r="35" spans="2:12" hidden="1" x14ac:dyDescent="0.3">
      <c r="D35" t="s">
        <v>22</v>
      </c>
      <c r="E35" s="45"/>
      <c r="F35" s="30"/>
      <c r="G35" s="32"/>
      <c r="H35" s="30"/>
      <c r="I35" s="30"/>
      <c r="J35" s="30"/>
      <c r="K35" s="30"/>
      <c r="L35" s="34"/>
    </row>
    <row r="36" spans="2:12" hidden="1" x14ac:dyDescent="0.3">
      <c r="D36" t="s">
        <v>22</v>
      </c>
      <c r="E36" s="45"/>
      <c r="F36" s="30"/>
      <c r="G36" s="32"/>
      <c r="H36" s="30"/>
      <c r="I36" s="30"/>
      <c r="J36" s="30"/>
      <c r="K36" s="30"/>
      <c r="L36" s="34"/>
    </row>
    <row r="37" spans="2:12" hidden="1" x14ac:dyDescent="0.3">
      <c r="D37" t="s">
        <v>22</v>
      </c>
      <c r="E37" s="45"/>
      <c r="F37" s="30"/>
      <c r="G37" s="32"/>
      <c r="H37" s="30"/>
      <c r="I37" s="30"/>
      <c r="J37" s="30"/>
      <c r="K37" s="30"/>
      <c r="L37" s="34"/>
    </row>
    <row r="38" spans="2:12" hidden="1" x14ac:dyDescent="0.3">
      <c r="D38" t="s">
        <v>22</v>
      </c>
      <c r="E38" s="45"/>
      <c r="F38" s="30"/>
      <c r="G38" s="32"/>
      <c r="H38" s="30"/>
      <c r="I38" s="30"/>
      <c r="J38" s="30"/>
      <c r="K38" s="30"/>
      <c r="L38" s="34"/>
    </row>
    <row r="39" spans="2:12" hidden="1" x14ac:dyDescent="0.3">
      <c r="D39" t="s">
        <v>22</v>
      </c>
      <c r="E39" s="45"/>
      <c r="F39" s="30"/>
      <c r="G39" s="32"/>
      <c r="H39" s="30"/>
      <c r="I39" s="30"/>
      <c r="J39" s="30"/>
      <c r="K39" s="30"/>
      <c r="L39" s="34"/>
    </row>
    <row r="40" spans="2:12" hidden="1" x14ac:dyDescent="0.3">
      <c r="D40" t="s">
        <v>22</v>
      </c>
      <c r="E40" s="45"/>
      <c r="F40" s="30"/>
      <c r="G40" s="32"/>
      <c r="H40" s="30"/>
      <c r="I40" s="30"/>
      <c r="J40" s="30"/>
      <c r="K40" s="30"/>
      <c r="L40" s="34"/>
    </row>
    <row r="41" spans="2:12" hidden="1" x14ac:dyDescent="0.3">
      <c r="B41" s="2"/>
      <c r="C41" s="2"/>
      <c r="D41" s="2" t="s">
        <v>22</v>
      </c>
      <c r="E41" s="46"/>
      <c r="F41" s="31"/>
      <c r="G41" s="33"/>
      <c r="H41" s="31"/>
      <c r="I41" s="31"/>
      <c r="J41" s="31"/>
      <c r="K41" s="31"/>
      <c r="L41" s="35"/>
    </row>
    <row r="42" spans="2:12" hidden="1" x14ac:dyDescent="0.3">
      <c r="L42" s="34"/>
    </row>
    <row r="43" spans="2:12" hidden="1" x14ac:dyDescent="0.3">
      <c r="L43" s="6"/>
    </row>
    <row r="44" spans="2:12" hidden="1" x14ac:dyDescent="0.3"/>
    <row r="45" spans="2:12" hidden="1" x14ac:dyDescent="0.3">
      <c r="B45" s="8" t="s">
        <v>24</v>
      </c>
      <c r="C45" s="8"/>
      <c r="D45" s="2"/>
      <c r="E45" s="43"/>
      <c r="F45" s="2"/>
      <c r="G45" s="8" t="s">
        <v>17</v>
      </c>
      <c r="H45" s="2"/>
      <c r="I45" s="2"/>
      <c r="J45" s="2"/>
      <c r="K45" s="2"/>
      <c r="L45" s="2"/>
    </row>
    <row r="46" spans="2:12" hidden="1" x14ac:dyDescent="0.3"/>
    <row r="47" spans="2:12" hidden="1" x14ac:dyDescent="0.3"/>
    <row r="48" spans="2:12" hidden="1" x14ac:dyDescent="0.3"/>
    <row r="49" spans="1:14" hidden="1" x14ac:dyDescent="0.3"/>
    <row r="50" spans="1:14" s="37" customFormat="1" x14ac:dyDescent="0.3">
      <c r="A50" s="163"/>
      <c r="E50" s="47"/>
    </row>
    <row r="51" spans="1:14" s="4" customFormat="1" x14ac:dyDescent="0.3">
      <c r="A51" s="161" t="s">
        <v>114</v>
      </c>
      <c r="B51" s="8" t="s">
        <v>482</v>
      </c>
      <c r="C51" s="8"/>
      <c r="D51" s="8"/>
      <c r="E51" s="66"/>
      <c r="F51" s="8"/>
      <c r="G51" s="8"/>
      <c r="H51" s="81"/>
      <c r="I51" s="81"/>
      <c r="J51" s="81"/>
      <c r="K51" s="81"/>
      <c r="L51" s="81"/>
      <c r="M51" s="81"/>
      <c r="N51" s="469"/>
    </row>
    <row r="52" spans="1:14" s="4" customFormat="1" ht="47.25" customHeight="1" x14ac:dyDescent="0.3">
      <c r="A52" s="449" t="s">
        <v>457</v>
      </c>
      <c r="B52" s="408"/>
      <c r="C52" s="408"/>
      <c r="D52" s="408"/>
      <c r="E52" s="408"/>
      <c r="F52" s="450"/>
      <c r="G52" s="450"/>
      <c r="H52" s="439" t="s">
        <v>458</v>
      </c>
      <c r="I52" s="440"/>
      <c r="J52" s="440"/>
      <c r="K52" s="440"/>
      <c r="L52" s="440"/>
      <c r="M52" s="441"/>
      <c r="N52" s="469"/>
    </row>
    <row r="53" spans="1:14" s="10" customFormat="1" ht="48" customHeight="1" x14ac:dyDescent="0.3">
      <c r="A53" s="330"/>
      <c r="B53" s="331" t="s">
        <v>0</v>
      </c>
      <c r="C53" s="331"/>
      <c r="D53" s="267" t="s">
        <v>1</v>
      </c>
      <c r="E53" s="332" t="s">
        <v>480</v>
      </c>
      <c r="F53" s="447" t="s">
        <v>483</v>
      </c>
      <c r="G53" s="448"/>
      <c r="H53" s="264" t="s">
        <v>7</v>
      </c>
      <c r="I53" s="264" t="s">
        <v>20</v>
      </c>
      <c r="J53" s="264" t="s">
        <v>13</v>
      </c>
      <c r="K53" s="264" t="s">
        <v>12</v>
      </c>
      <c r="L53" s="264" t="s">
        <v>11</v>
      </c>
      <c r="M53" s="342" t="s">
        <v>16</v>
      </c>
      <c r="N53" s="470"/>
    </row>
    <row r="54" spans="1:14" x14ac:dyDescent="0.3">
      <c r="A54" s="333" t="s">
        <v>130</v>
      </c>
      <c r="B54" s="427" t="s">
        <v>21</v>
      </c>
      <c r="C54" s="427"/>
      <c r="D54" s="216" t="s">
        <v>100</v>
      </c>
      <c r="E54" s="248"/>
      <c r="F54" s="446"/>
      <c r="G54" s="446"/>
      <c r="H54" s="247"/>
      <c r="I54" s="247"/>
      <c r="J54" s="247"/>
      <c r="K54" s="247"/>
      <c r="L54" s="247"/>
      <c r="M54" s="343">
        <f>SUM(H54:L54)</f>
        <v>0</v>
      </c>
      <c r="N54" s="470"/>
    </row>
    <row r="55" spans="1:14" x14ac:dyDescent="0.3">
      <c r="A55" s="334" t="s">
        <v>131</v>
      </c>
      <c r="B55" s="428" t="s">
        <v>133</v>
      </c>
      <c r="C55" s="428"/>
      <c r="D55" s="100" t="s">
        <v>22</v>
      </c>
      <c r="E55" s="218">
        <v>20</v>
      </c>
      <c r="F55" s="446"/>
      <c r="G55" s="446"/>
      <c r="H55" s="246"/>
      <c r="I55" s="246"/>
      <c r="J55" s="246"/>
      <c r="K55" s="246"/>
      <c r="L55" s="246"/>
      <c r="M55" s="329">
        <f>SUM(H55:L55)</f>
        <v>0</v>
      </c>
    </row>
    <row r="56" spans="1:14" ht="7.5" customHeight="1" x14ac:dyDescent="0.3">
      <c r="A56" s="459"/>
      <c r="B56" s="460"/>
      <c r="C56" s="460"/>
      <c r="D56" s="460"/>
      <c r="E56" s="460"/>
      <c r="F56" s="460"/>
      <c r="G56" s="460"/>
      <c r="H56" s="460"/>
      <c r="I56" s="460"/>
      <c r="J56" s="460"/>
      <c r="K56" s="460"/>
      <c r="L56" s="460"/>
      <c r="M56" s="460"/>
      <c r="N56" s="460"/>
    </row>
    <row r="57" spans="1:14" s="72" customFormat="1" x14ac:dyDescent="0.3">
      <c r="A57" s="337" t="s">
        <v>132</v>
      </c>
      <c r="B57" s="213" t="s">
        <v>135</v>
      </c>
      <c r="C57" s="213"/>
      <c r="D57" s="214"/>
      <c r="E57" s="215" t="s">
        <v>486</v>
      </c>
      <c r="F57" s="429" t="s">
        <v>487</v>
      </c>
      <c r="G57" s="430"/>
      <c r="H57" s="74"/>
      <c r="I57" s="214"/>
      <c r="J57" s="214"/>
      <c r="K57" s="214"/>
      <c r="L57" s="214"/>
      <c r="M57" s="344"/>
    </row>
    <row r="58" spans="1:14" s="72" customFormat="1" x14ac:dyDescent="0.3">
      <c r="A58" s="338"/>
      <c r="B58" s="108"/>
      <c r="C58" s="102"/>
      <c r="D58" s="103"/>
      <c r="E58" s="202">
        <f>'(3) Grunnlagsdata'!C26</f>
        <v>27544</v>
      </c>
      <c r="F58" s="435">
        <f>'(3) Grunnlagsdata'!C27</f>
        <v>6992.5519999999997</v>
      </c>
      <c r="G58" s="436"/>
      <c r="H58" s="345"/>
      <c r="I58" s="108"/>
      <c r="J58" s="108"/>
      <c r="K58" s="108"/>
      <c r="L58" s="108"/>
      <c r="M58" s="103"/>
    </row>
    <row r="59" spans="1:14" s="245" customFormat="1" ht="32.25" customHeight="1" x14ac:dyDescent="0.3">
      <c r="A59" s="339" t="s">
        <v>134</v>
      </c>
      <c r="B59" s="340" t="s">
        <v>121</v>
      </c>
      <c r="C59" s="340"/>
      <c r="D59" s="340"/>
      <c r="E59" s="341" t="s">
        <v>139</v>
      </c>
      <c r="F59" s="437"/>
      <c r="G59" s="438"/>
      <c r="H59" s="443" t="s">
        <v>427</v>
      </c>
      <c r="I59" s="444"/>
      <c r="J59" s="444"/>
      <c r="K59" s="444"/>
      <c r="L59" s="444"/>
      <c r="M59" s="445"/>
    </row>
    <row r="60" spans="1:14" ht="28.5" customHeight="1" x14ac:dyDescent="0.3">
      <c r="E60" s="109"/>
      <c r="F60" s="6"/>
    </row>
    <row r="61" spans="1:14" s="4" customFormat="1" x14ac:dyDescent="0.3">
      <c r="A61" s="161" t="s">
        <v>145</v>
      </c>
      <c r="B61" s="8" t="s">
        <v>43</v>
      </c>
      <c r="C61" s="8"/>
      <c r="D61" s="8"/>
      <c r="E61" s="66"/>
      <c r="F61" s="8"/>
      <c r="G61" s="8"/>
      <c r="H61" s="81"/>
      <c r="I61" s="81"/>
      <c r="J61" s="81"/>
      <c r="K61" s="81"/>
      <c r="L61" s="81"/>
      <c r="M61" s="81"/>
    </row>
    <row r="62" spans="1:14" s="4" customFormat="1" ht="42" customHeight="1" x14ac:dyDescent="0.3">
      <c r="A62" s="432" t="s">
        <v>428</v>
      </c>
      <c r="B62" s="433"/>
      <c r="C62" s="433"/>
      <c r="D62" s="433"/>
      <c r="E62" s="433"/>
      <c r="F62" s="434"/>
      <c r="G62" s="434"/>
      <c r="H62" s="439" t="s">
        <v>429</v>
      </c>
      <c r="I62" s="440"/>
      <c r="J62" s="440"/>
      <c r="K62" s="440"/>
      <c r="L62" s="440"/>
      <c r="M62" s="441"/>
    </row>
    <row r="63" spans="1:14" s="10" customFormat="1" ht="48" customHeight="1" x14ac:dyDescent="0.3">
      <c r="A63" s="330"/>
      <c r="B63" s="331" t="s">
        <v>0</v>
      </c>
      <c r="C63" s="331"/>
      <c r="D63" s="267" t="s">
        <v>1</v>
      </c>
      <c r="E63" s="264" t="s">
        <v>484</v>
      </c>
      <c r="F63" s="431" t="s">
        <v>485</v>
      </c>
      <c r="G63" s="431"/>
      <c r="H63" s="264" t="s">
        <v>7</v>
      </c>
      <c r="I63" s="264" t="s">
        <v>20</v>
      </c>
      <c r="J63" s="264" t="s">
        <v>13</v>
      </c>
      <c r="K63" s="264" t="s">
        <v>12</v>
      </c>
      <c r="L63" s="264" t="s">
        <v>11</v>
      </c>
      <c r="M63" s="268" t="s">
        <v>16</v>
      </c>
    </row>
    <row r="64" spans="1:14" x14ac:dyDescent="0.3">
      <c r="A64" s="164" t="s">
        <v>146</v>
      </c>
      <c r="B64" s="6" t="s">
        <v>153</v>
      </c>
      <c r="C64" s="6"/>
      <c r="D64" s="346" t="s">
        <v>243</v>
      </c>
      <c r="E64" s="300"/>
      <c r="F64" s="446"/>
      <c r="G64" s="462"/>
      <c r="H64" s="246"/>
      <c r="I64" s="246"/>
      <c r="J64" s="246"/>
      <c r="K64" s="246"/>
      <c r="L64" s="246"/>
      <c r="M64" s="329">
        <f>SUM(H64:L64)</f>
        <v>0</v>
      </c>
    </row>
    <row r="65" spans="1:14" x14ac:dyDescent="0.3">
      <c r="A65" s="217" t="s">
        <v>147</v>
      </c>
      <c r="B65" s="2" t="s">
        <v>154</v>
      </c>
      <c r="C65" s="2"/>
      <c r="D65" s="100" t="s">
        <v>243</v>
      </c>
      <c r="E65" s="300"/>
      <c r="F65" s="446"/>
      <c r="G65" s="462"/>
      <c r="H65" s="246"/>
      <c r="I65" s="246"/>
      <c r="J65" s="246"/>
      <c r="K65" s="246"/>
      <c r="L65" s="246"/>
      <c r="M65" s="329">
        <f>SUM(H65:L65)</f>
        <v>0</v>
      </c>
    </row>
    <row r="66" spans="1:14" ht="15.75" customHeight="1" x14ac:dyDescent="0.3"/>
    <row r="68" spans="1:14" s="36" customFormat="1" ht="18" x14ac:dyDescent="0.35">
      <c r="A68" s="165" t="s">
        <v>48</v>
      </c>
      <c r="B68" s="67" t="s">
        <v>49</v>
      </c>
      <c r="C68" s="67"/>
      <c r="D68" s="67"/>
      <c r="E68" s="68"/>
      <c r="F68" s="67"/>
      <c r="G68" s="67"/>
      <c r="H68" s="67"/>
      <c r="I68" s="67"/>
      <c r="J68" s="67"/>
      <c r="K68" s="67"/>
      <c r="L68" s="67"/>
    </row>
    <row r="69" spans="1:14" s="4" customFormat="1" ht="37.5" customHeight="1" x14ac:dyDescent="0.3">
      <c r="A69" s="347"/>
      <c r="B69" s="348" t="s">
        <v>11</v>
      </c>
      <c r="C69" s="349" t="s">
        <v>35</v>
      </c>
      <c r="D69" s="350" t="s">
        <v>366</v>
      </c>
      <c r="E69" s="349" t="s">
        <v>34</v>
      </c>
      <c r="F69" s="471" t="s">
        <v>47</v>
      </c>
      <c r="G69" s="427"/>
      <c r="H69" s="427"/>
      <c r="I69" s="427"/>
      <c r="J69" s="427"/>
      <c r="K69" s="427"/>
      <c r="L69" s="427"/>
      <c r="M69" s="472"/>
    </row>
    <row r="70" spans="1:14" s="4" customFormat="1" x14ac:dyDescent="0.3">
      <c r="A70" s="351" t="s">
        <v>106</v>
      </c>
      <c r="B70" s="89" t="s">
        <v>104</v>
      </c>
      <c r="C70" s="91"/>
      <c r="D70" s="90"/>
      <c r="E70" s="91"/>
      <c r="F70" s="92"/>
      <c r="G70" s="93"/>
      <c r="H70" s="93"/>
      <c r="I70" s="93"/>
      <c r="J70" s="93"/>
      <c r="K70" s="93"/>
      <c r="L70" s="93"/>
      <c r="M70" s="352"/>
    </row>
    <row r="71" spans="1:14" s="197" customFormat="1" x14ac:dyDescent="0.3">
      <c r="A71" s="353"/>
      <c r="B71" s="192"/>
      <c r="C71" s="194"/>
      <c r="D71" s="193"/>
      <c r="E71" s="194"/>
      <c r="F71" s="195"/>
      <c r="G71" s="196"/>
      <c r="H71" s="196"/>
      <c r="I71" s="196"/>
      <c r="J71" s="196"/>
      <c r="K71" s="196"/>
      <c r="L71" s="196"/>
      <c r="M71" s="354"/>
    </row>
    <row r="72" spans="1:14" s="40" customFormat="1" x14ac:dyDescent="0.3">
      <c r="A72" s="355" t="s">
        <v>252</v>
      </c>
      <c r="B72" s="219" t="s">
        <v>350</v>
      </c>
      <c r="C72" s="237" t="s">
        <v>382</v>
      </c>
      <c r="D72" s="198">
        <v>0.9</v>
      </c>
      <c r="E72" s="220"/>
      <c r="F72" s="191"/>
      <c r="G72" s="411" t="s">
        <v>353</v>
      </c>
      <c r="H72" s="411"/>
      <c r="I72" s="411"/>
      <c r="J72" s="411"/>
      <c r="K72" s="411"/>
      <c r="L72" s="411"/>
      <c r="M72" s="356"/>
    </row>
    <row r="73" spans="1:14" s="245" customFormat="1" ht="18.75" customHeight="1" x14ac:dyDescent="0.3">
      <c r="A73" s="357" t="s">
        <v>253</v>
      </c>
      <c r="B73" s="301" t="s">
        <v>383</v>
      </c>
      <c r="C73" s="230" t="s">
        <v>31</v>
      </c>
      <c r="D73" s="249"/>
      <c r="E73" s="222"/>
      <c r="F73" s="88"/>
      <c r="G73" s="411" t="s">
        <v>354</v>
      </c>
      <c r="H73" s="411"/>
      <c r="I73" s="411"/>
      <c r="J73" s="411"/>
      <c r="K73" s="411"/>
      <c r="L73" s="411"/>
      <c r="M73" s="358"/>
    </row>
    <row r="74" spans="1:14" x14ac:dyDescent="0.3">
      <c r="A74" s="359" t="s">
        <v>254</v>
      </c>
      <c r="B74" s="224" t="s">
        <v>36</v>
      </c>
      <c r="C74" s="109" t="s">
        <v>44</v>
      </c>
      <c r="D74" s="94">
        <f>'(3) Grunnlagsdata'!C27*'(3) Grunnlagsdata'!E21*'(1) Inngangsdata'!D72*'(1) Inngangsdata'!D73*1000</f>
        <v>0</v>
      </c>
      <c r="E74" s="225"/>
      <c r="F74" s="69"/>
      <c r="G74" s="411" t="s">
        <v>355</v>
      </c>
      <c r="H74" s="416"/>
      <c r="I74" s="416"/>
      <c r="J74" s="416"/>
      <c r="K74" s="416"/>
      <c r="L74" s="416"/>
      <c r="M74" s="417"/>
    </row>
    <row r="75" spans="1:14" x14ac:dyDescent="0.3">
      <c r="A75" s="359"/>
      <c r="B75" s="224"/>
      <c r="C75" s="109"/>
      <c r="D75" s="203"/>
      <c r="E75" s="225"/>
      <c r="F75" s="69"/>
      <c r="G75" s="298"/>
      <c r="H75" s="299"/>
      <c r="I75" s="299"/>
      <c r="J75" s="299"/>
      <c r="K75" s="299"/>
      <c r="L75" s="299"/>
      <c r="M75" s="360"/>
    </row>
    <row r="76" spans="1:14" ht="18.75" customHeight="1" x14ac:dyDescent="0.3">
      <c r="A76" s="359" t="s">
        <v>255</v>
      </c>
      <c r="B76" s="6" t="s">
        <v>32</v>
      </c>
      <c r="C76" s="109" t="s">
        <v>31</v>
      </c>
      <c r="D76" s="249"/>
      <c r="E76" s="225" t="s">
        <v>468</v>
      </c>
      <c r="F76" s="69"/>
      <c r="G76" s="411" t="s">
        <v>259</v>
      </c>
      <c r="H76" s="442"/>
      <c r="I76" s="442"/>
      <c r="J76" s="442"/>
      <c r="K76" s="442"/>
      <c r="L76" s="442"/>
      <c r="M76" s="336"/>
    </row>
    <row r="77" spans="1:14" ht="20.25" customHeight="1" x14ac:dyDescent="0.3">
      <c r="A77" s="359" t="s">
        <v>256</v>
      </c>
      <c r="B77" s="6" t="s">
        <v>33</v>
      </c>
      <c r="C77" s="109" t="s">
        <v>31</v>
      </c>
      <c r="D77" s="250"/>
      <c r="E77" s="225" t="s">
        <v>467</v>
      </c>
      <c r="F77" s="69"/>
      <c r="G77" s="411" t="s">
        <v>260</v>
      </c>
      <c r="H77" s="442"/>
      <c r="I77" s="442"/>
      <c r="J77" s="442"/>
      <c r="K77" s="442"/>
      <c r="L77" s="442"/>
      <c r="M77" s="336"/>
    </row>
    <row r="78" spans="1:14" x14ac:dyDescent="0.3">
      <c r="A78" s="335"/>
      <c r="B78" s="6"/>
      <c r="C78" s="109"/>
      <c r="D78" s="6"/>
      <c r="E78" s="199"/>
      <c r="F78" s="6"/>
      <c r="G78" s="6"/>
      <c r="H78" s="6"/>
      <c r="I78" s="6"/>
      <c r="J78" s="6"/>
      <c r="K78" s="6"/>
      <c r="L78" s="6"/>
      <c r="M78" s="336"/>
    </row>
    <row r="79" spans="1:14" s="169" customFormat="1" x14ac:dyDescent="0.3">
      <c r="A79" s="357" t="s">
        <v>257</v>
      </c>
      <c r="B79" s="224" t="s">
        <v>270</v>
      </c>
      <c r="C79" s="230" t="s">
        <v>44</v>
      </c>
      <c r="D79" s="153">
        <f>D74-D74*D100</f>
        <v>0</v>
      </c>
      <c r="E79" s="167"/>
      <c r="F79" s="175"/>
      <c r="G79" s="411" t="s">
        <v>356</v>
      </c>
      <c r="H79" s="416"/>
      <c r="I79" s="416"/>
      <c r="J79" s="416"/>
      <c r="K79" s="416"/>
      <c r="L79" s="416"/>
      <c r="M79" s="417"/>
      <c r="N79" s="168"/>
    </row>
    <row r="80" spans="1:14" x14ac:dyDescent="0.3">
      <c r="A80" s="359" t="s">
        <v>258</v>
      </c>
      <c r="B80" s="224" t="s">
        <v>45</v>
      </c>
      <c r="C80" s="109" t="s">
        <v>44</v>
      </c>
      <c r="D80" s="94">
        <f>D79*D76</f>
        <v>0</v>
      </c>
      <c r="E80" s="225"/>
      <c r="F80" s="69"/>
      <c r="G80" s="6"/>
      <c r="H80" s="226"/>
      <c r="I80" s="227"/>
      <c r="J80" s="6"/>
      <c r="K80" s="6"/>
      <c r="L80" s="6"/>
      <c r="M80" s="336"/>
    </row>
    <row r="81" spans="1:13" x14ac:dyDescent="0.3">
      <c r="A81" s="359" t="s">
        <v>351</v>
      </c>
      <c r="B81" s="224" t="s">
        <v>46</v>
      </c>
      <c r="C81" s="109" t="s">
        <v>44</v>
      </c>
      <c r="D81" s="94">
        <f>D77*D79</f>
        <v>0</v>
      </c>
      <c r="E81" s="225"/>
      <c r="F81" s="69"/>
      <c r="G81" s="6"/>
      <c r="H81" s="225"/>
      <c r="I81" s="227"/>
      <c r="J81" s="227"/>
      <c r="K81" s="6"/>
      <c r="L81" s="6"/>
      <c r="M81" s="336"/>
    </row>
    <row r="82" spans="1:13" x14ac:dyDescent="0.3">
      <c r="A82" s="361" t="s">
        <v>352</v>
      </c>
      <c r="B82" s="362" t="s">
        <v>275</v>
      </c>
      <c r="C82" s="43" t="s">
        <v>65</v>
      </c>
      <c r="D82" s="94">
        <f>D80*'(3) Grunnlagsdata'!C45*'(3) Grunnlagsdata'!C82/1000</f>
        <v>0</v>
      </c>
      <c r="E82" s="363"/>
      <c r="F82" s="96"/>
      <c r="G82" s="2"/>
      <c r="H82" s="363"/>
      <c r="I82" s="2"/>
      <c r="J82" s="2"/>
      <c r="K82" s="2"/>
      <c r="L82" s="2"/>
      <c r="M82" s="364"/>
    </row>
    <row r="83" spans="1:13" x14ac:dyDescent="0.3">
      <c r="A83" s="458"/>
      <c r="B83" s="458"/>
      <c r="C83" s="458"/>
      <c r="D83" s="458"/>
      <c r="E83" s="458"/>
      <c r="F83" s="458"/>
      <c r="G83" s="458"/>
      <c r="H83" s="458"/>
      <c r="I83" s="458"/>
      <c r="J83" s="458"/>
      <c r="K83" s="458"/>
      <c r="L83" s="458"/>
      <c r="M83" s="458"/>
    </row>
    <row r="84" spans="1:13" s="4" customFormat="1" x14ac:dyDescent="0.3">
      <c r="A84" s="351" t="s">
        <v>107</v>
      </c>
      <c r="B84" s="89" t="s">
        <v>492</v>
      </c>
      <c r="C84" s="91"/>
      <c r="D84" s="90"/>
      <c r="E84" s="91"/>
      <c r="F84" s="92"/>
      <c r="G84" s="93"/>
      <c r="H84" s="93"/>
      <c r="I84" s="93"/>
      <c r="J84" s="93"/>
      <c r="K84" s="93"/>
      <c r="L84" s="93"/>
      <c r="M84" s="352"/>
    </row>
    <row r="85" spans="1:13" s="245" customFormat="1" ht="24" customHeight="1" x14ac:dyDescent="0.3">
      <c r="A85" s="357" t="s">
        <v>261</v>
      </c>
      <c r="B85" s="301" t="s">
        <v>367</v>
      </c>
      <c r="C85" s="230" t="s">
        <v>31</v>
      </c>
      <c r="D85" s="251"/>
      <c r="E85" s="222"/>
      <c r="F85" s="97"/>
      <c r="G85" s="411" t="s">
        <v>357</v>
      </c>
      <c r="H85" s="416"/>
      <c r="I85" s="416"/>
      <c r="J85" s="416"/>
      <c r="K85" s="416"/>
      <c r="L85" s="416"/>
      <c r="M85" s="417"/>
    </row>
    <row r="86" spans="1:13" s="143" customFormat="1" ht="18.75" customHeight="1" x14ac:dyDescent="0.3">
      <c r="A86" s="357" t="s">
        <v>262</v>
      </c>
      <c r="B86" s="156" t="s">
        <v>69</v>
      </c>
      <c r="C86" s="234" t="s">
        <v>44</v>
      </c>
      <c r="D86" s="153">
        <f>D79*D85</f>
        <v>0</v>
      </c>
      <c r="E86" s="228"/>
      <c r="F86" s="154"/>
      <c r="G86" s="176"/>
      <c r="H86" s="156"/>
      <c r="I86" s="156"/>
      <c r="J86" s="156"/>
      <c r="K86" s="156"/>
      <c r="L86" s="156"/>
      <c r="M86" s="365"/>
    </row>
    <row r="87" spans="1:13" s="245" customFormat="1" ht="27" customHeight="1" x14ac:dyDescent="0.3">
      <c r="A87" s="357" t="s">
        <v>263</v>
      </c>
      <c r="B87" s="229" t="s">
        <v>333</v>
      </c>
      <c r="C87" s="230" t="s">
        <v>31</v>
      </c>
      <c r="D87" s="249"/>
      <c r="E87" s="222"/>
      <c r="F87" s="97"/>
      <c r="G87" s="411" t="s">
        <v>459</v>
      </c>
      <c r="H87" s="416"/>
      <c r="I87" s="416"/>
      <c r="J87" s="416"/>
      <c r="K87" s="416"/>
      <c r="L87" s="416"/>
      <c r="M87" s="417"/>
    </row>
    <row r="88" spans="1:13" s="143" customFormat="1" ht="19.5" customHeight="1" x14ac:dyDescent="0.3">
      <c r="A88" s="357" t="s">
        <v>264</v>
      </c>
      <c r="B88" s="156" t="s">
        <v>381</v>
      </c>
      <c r="C88" s="234" t="s">
        <v>44</v>
      </c>
      <c r="D88" s="153">
        <f>D79*D87</f>
        <v>0</v>
      </c>
      <c r="E88" s="228"/>
      <c r="F88" s="154"/>
      <c r="G88" s="411"/>
      <c r="H88" s="416"/>
      <c r="I88" s="416"/>
      <c r="J88" s="416"/>
      <c r="K88" s="416"/>
      <c r="L88" s="416"/>
      <c r="M88" s="417"/>
    </row>
    <row r="89" spans="1:13" s="245" customFormat="1" ht="27" customHeight="1" x14ac:dyDescent="0.3">
      <c r="A89" s="357" t="s">
        <v>265</v>
      </c>
      <c r="B89" s="301" t="s">
        <v>68</v>
      </c>
      <c r="C89" s="230" t="s">
        <v>31</v>
      </c>
      <c r="D89" s="251"/>
      <c r="E89" s="230"/>
      <c r="F89" s="97"/>
      <c r="G89" s="411" t="s">
        <v>358</v>
      </c>
      <c r="H89" s="416"/>
      <c r="I89" s="416"/>
      <c r="J89" s="416"/>
      <c r="K89" s="416"/>
      <c r="L89" s="416"/>
      <c r="M89" s="417"/>
    </row>
    <row r="90" spans="1:13" s="143" customFormat="1" ht="24.75" customHeight="1" x14ac:dyDescent="0.3">
      <c r="A90" s="357" t="s">
        <v>266</v>
      </c>
      <c r="B90" s="156" t="s">
        <v>379</v>
      </c>
      <c r="C90" s="234" t="s">
        <v>44</v>
      </c>
      <c r="D90" s="153">
        <f>D79*D89</f>
        <v>0</v>
      </c>
      <c r="E90" s="231"/>
      <c r="F90" s="154"/>
      <c r="G90" s="176"/>
      <c r="H90" s="156"/>
      <c r="I90" s="156"/>
      <c r="J90" s="156"/>
      <c r="K90" s="156"/>
      <c r="L90" s="156"/>
      <c r="M90" s="365"/>
    </row>
    <row r="91" spans="1:13" s="157" customFormat="1" ht="18.75" customHeight="1" x14ac:dyDescent="0.3">
      <c r="A91" s="357" t="s">
        <v>267</v>
      </c>
      <c r="B91" s="232" t="s">
        <v>109</v>
      </c>
      <c r="C91" s="295" t="s">
        <v>31</v>
      </c>
      <c r="D91" s="251"/>
      <c r="E91" s="233"/>
      <c r="F91" s="159"/>
      <c r="G91" s="411" t="s">
        <v>460</v>
      </c>
      <c r="H91" s="416"/>
      <c r="I91" s="416"/>
      <c r="J91" s="416"/>
      <c r="K91" s="416"/>
      <c r="L91" s="416"/>
      <c r="M91" s="417"/>
    </row>
    <row r="92" spans="1:13" s="143" customFormat="1" ht="24.75" customHeight="1" x14ac:dyDescent="0.3">
      <c r="A92" s="357" t="s">
        <v>268</v>
      </c>
      <c r="B92" s="156" t="s">
        <v>110</v>
      </c>
      <c r="C92" s="234" t="s">
        <v>44</v>
      </c>
      <c r="D92" s="153">
        <f>D91*D79</f>
        <v>0</v>
      </c>
      <c r="E92" s="234"/>
      <c r="F92" s="154"/>
      <c r="G92" s="176" t="s">
        <v>279</v>
      </c>
      <c r="H92" s="156"/>
      <c r="I92" s="156"/>
      <c r="J92" s="156"/>
      <c r="K92" s="156"/>
      <c r="L92" s="156"/>
      <c r="M92" s="365"/>
    </row>
    <row r="93" spans="1:13" s="245" customFormat="1" ht="9" customHeight="1" x14ac:dyDescent="0.3">
      <c r="A93" s="159"/>
      <c r="B93" s="156"/>
      <c r="C93" s="230"/>
      <c r="D93" s="301"/>
      <c r="E93" s="230"/>
      <c r="F93" s="97"/>
      <c r="G93" s="301"/>
      <c r="H93" s="301"/>
      <c r="I93" s="301"/>
      <c r="J93" s="301"/>
      <c r="K93" s="301"/>
      <c r="L93" s="301"/>
      <c r="M93" s="358"/>
    </row>
    <row r="94" spans="1:13" s="245" customFormat="1" x14ac:dyDescent="0.3">
      <c r="A94" s="357" t="s">
        <v>269</v>
      </c>
      <c r="B94" s="156" t="s">
        <v>111</v>
      </c>
      <c r="C94" s="230" t="s">
        <v>31</v>
      </c>
      <c r="D94" s="166">
        <f>D85+D87+D89</f>
        <v>0</v>
      </c>
      <c r="E94" s="230"/>
      <c r="F94" s="97"/>
      <c r="G94" s="301"/>
      <c r="H94" s="301"/>
      <c r="I94" s="301"/>
      <c r="J94" s="301"/>
      <c r="K94" s="301"/>
      <c r="L94" s="301"/>
      <c r="M94" s="358"/>
    </row>
    <row r="95" spans="1:13" s="155" customFormat="1" x14ac:dyDescent="0.3">
      <c r="A95" s="366"/>
      <c r="B95" s="158"/>
      <c r="C95" s="235"/>
      <c r="D95" s="170"/>
      <c r="E95" s="235"/>
      <c r="F95" s="171"/>
      <c r="G95" s="229"/>
      <c r="H95" s="229"/>
      <c r="I95" s="229"/>
      <c r="J95" s="229"/>
      <c r="K95" s="229"/>
      <c r="L95" s="229"/>
      <c r="M95" s="367"/>
    </row>
    <row r="96" spans="1:13" s="173" customFormat="1" ht="26.25" customHeight="1" x14ac:dyDescent="0.3">
      <c r="A96" s="357" t="s">
        <v>272</v>
      </c>
      <c r="B96" s="232" t="s">
        <v>148</v>
      </c>
      <c r="C96" s="296" t="s">
        <v>273</v>
      </c>
      <c r="D96" s="252"/>
      <c r="E96" s="172"/>
      <c r="F96" s="174"/>
      <c r="G96" s="463" t="s">
        <v>490</v>
      </c>
      <c r="H96" s="464"/>
      <c r="I96" s="464"/>
      <c r="J96" s="464"/>
      <c r="K96" s="464"/>
      <c r="L96" s="464"/>
      <c r="M96" s="465"/>
    </row>
    <row r="97" spans="1:14" s="173" customFormat="1" ht="26.25" customHeight="1" x14ac:dyDescent="0.3">
      <c r="A97" s="368" t="s">
        <v>274</v>
      </c>
      <c r="B97" s="369" t="s">
        <v>149</v>
      </c>
      <c r="C97" s="370" t="s">
        <v>273</v>
      </c>
      <c r="D97" s="252"/>
      <c r="E97" s="371"/>
      <c r="F97" s="372"/>
      <c r="G97" s="466" t="s">
        <v>491</v>
      </c>
      <c r="H97" s="467"/>
      <c r="I97" s="467"/>
      <c r="J97" s="467"/>
      <c r="K97" s="467"/>
      <c r="L97" s="467"/>
      <c r="M97" s="468"/>
    </row>
    <row r="98" spans="1:14" ht="7.5" customHeight="1" x14ac:dyDescent="0.3">
      <c r="A98" s="461"/>
      <c r="B98" s="461"/>
      <c r="C98" s="461"/>
      <c r="D98" s="461"/>
      <c r="E98" s="461"/>
      <c r="F98" s="461"/>
      <c r="G98" s="461"/>
      <c r="H98" s="461"/>
      <c r="I98" s="461"/>
      <c r="J98" s="461"/>
      <c r="K98" s="461"/>
      <c r="L98" s="461"/>
      <c r="M98" s="461"/>
      <c r="N98" s="461"/>
    </row>
    <row r="99" spans="1:14" s="4" customFormat="1" x14ac:dyDescent="0.3">
      <c r="A99" s="374" t="s">
        <v>108</v>
      </c>
      <c r="B99" s="92" t="s">
        <v>105</v>
      </c>
      <c r="C99" s="91"/>
      <c r="D99" s="90"/>
      <c r="E99" s="91"/>
      <c r="F99" s="92"/>
      <c r="G99" s="93"/>
      <c r="H99" s="93"/>
      <c r="I99" s="93"/>
      <c r="J99" s="93"/>
      <c r="K99" s="93"/>
      <c r="L99" s="93"/>
      <c r="M99" s="352"/>
    </row>
    <row r="100" spans="1:14" s="245" customFormat="1" ht="35.25" customHeight="1" x14ac:dyDescent="0.3">
      <c r="A100" s="221" t="s">
        <v>271</v>
      </c>
      <c r="B100" s="97" t="s">
        <v>368</v>
      </c>
      <c r="C100" s="230" t="s">
        <v>31</v>
      </c>
      <c r="D100" s="253"/>
      <c r="E100" s="236"/>
      <c r="F100" s="97"/>
      <c r="G100" s="411" t="s">
        <v>488</v>
      </c>
      <c r="H100" s="416"/>
      <c r="I100" s="416"/>
      <c r="J100" s="416"/>
      <c r="K100" s="416"/>
      <c r="L100" s="416"/>
      <c r="M100" s="417"/>
    </row>
    <row r="101" spans="1:14" ht="7.5" customHeight="1" x14ac:dyDescent="0.3">
      <c r="A101" s="223"/>
      <c r="B101" s="34"/>
      <c r="C101" s="109"/>
      <c r="D101" s="6"/>
      <c r="E101" s="237"/>
      <c r="F101" s="34"/>
      <c r="G101" s="6"/>
      <c r="H101" s="6"/>
      <c r="I101" s="6"/>
      <c r="J101" s="6"/>
      <c r="K101" s="6"/>
      <c r="L101" s="6"/>
      <c r="M101" s="336"/>
    </row>
    <row r="102" spans="1:14" x14ac:dyDescent="0.3">
      <c r="A102" s="223" t="s">
        <v>290</v>
      </c>
      <c r="B102" s="34" t="s">
        <v>74</v>
      </c>
      <c r="C102" s="109" t="s">
        <v>31</v>
      </c>
      <c r="D102" s="254"/>
      <c r="E102" s="238"/>
      <c r="F102" s="34"/>
      <c r="G102" s="411" t="s">
        <v>461</v>
      </c>
      <c r="H102" s="416"/>
      <c r="I102" s="416"/>
      <c r="J102" s="416"/>
      <c r="K102" s="416"/>
      <c r="L102" s="416"/>
      <c r="M102" s="417"/>
    </row>
    <row r="103" spans="1:14" s="40" customFormat="1" ht="6.75" customHeight="1" x14ac:dyDescent="0.3">
      <c r="A103" s="239"/>
      <c r="B103" s="70"/>
      <c r="C103" s="237"/>
      <c r="D103" s="98"/>
      <c r="E103" s="238"/>
      <c r="F103" s="70"/>
      <c r="G103" s="39"/>
      <c r="H103" s="39"/>
      <c r="I103" s="39"/>
      <c r="J103" s="39"/>
      <c r="K103" s="39"/>
      <c r="L103" s="39"/>
      <c r="M103" s="356"/>
    </row>
    <row r="104" spans="1:14" ht="15" customHeight="1" x14ac:dyDescent="0.3">
      <c r="A104" s="223" t="s">
        <v>291</v>
      </c>
      <c r="B104" s="34" t="s">
        <v>278</v>
      </c>
      <c r="C104" s="109" t="s">
        <v>31</v>
      </c>
      <c r="D104" s="254"/>
      <c r="E104" s="238"/>
      <c r="F104" s="34"/>
      <c r="G104" s="411" t="s">
        <v>462</v>
      </c>
      <c r="H104" s="416"/>
      <c r="I104" s="416"/>
      <c r="J104" s="416"/>
      <c r="K104" s="416"/>
      <c r="L104" s="416"/>
      <c r="M104" s="417"/>
    </row>
    <row r="105" spans="1:14" ht="8.25" customHeight="1" x14ac:dyDescent="0.3">
      <c r="A105" s="223"/>
      <c r="B105" s="34"/>
      <c r="C105" s="109"/>
      <c r="D105" s="6"/>
      <c r="E105" s="238"/>
      <c r="F105" s="34"/>
      <c r="G105" s="411"/>
      <c r="H105" s="416"/>
      <c r="I105" s="416"/>
      <c r="J105" s="416"/>
      <c r="K105" s="416"/>
      <c r="L105" s="416"/>
      <c r="M105" s="417"/>
    </row>
    <row r="106" spans="1:14" ht="15" customHeight="1" x14ac:dyDescent="0.3">
      <c r="A106" s="223" t="s">
        <v>292</v>
      </c>
      <c r="B106" s="34" t="s">
        <v>75</v>
      </c>
      <c r="C106" s="109" t="s">
        <v>31</v>
      </c>
      <c r="D106" s="255"/>
      <c r="E106" s="238"/>
      <c r="F106" s="34"/>
      <c r="G106" s="411" t="s">
        <v>463</v>
      </c>
      <c r="H106" s="416"/>
      <c r="I106" s="416"/>
      <c r="J106" s="416"/>
      <c r="K106" s="416"/>
      <c r="L106" s="416"/>
      <c r="M106" s="417"/>
    </row>
    <row r="107" spans="1:14" ht="6.75" customHeight="1" x14ac:dyDescent="0.3">
      <c r="A107" s="223"/>
      <c r="B107" s="34"/>
      <c r="C107" s="109"/>
      <c r="D107" s="99"/>
      <c r="E107" s="238"/>
      <c r="F107" s="34"/>
      <c r="G107" s="6"/>
      <c r="H107" s="6"/>
      <c r="I107" s="6"/>
      <c r="J107" s="6"/>
      <c r="K107" s="6"/>
      <c r="L107" s="6"/>
      <c r="M107" s="336"/>
    </row>
    <row r="108" spans="1:14" x14ac:dyDescent="0.3">
      <c r="A108" s="375" t="s">
        <v>293</v>
      </c>
      <c r="B108" s="35" t="s">
        <v>112</v>
      </c>
      <c r="C108" s="43" t="s">
        <v>31</v>
      </c>
      <c r="D108" s="255"/>
      <c r="E108" s="373"/>
      <c r="F108" s="35"/>
      <c r="G108" s="419" t="s">
        <v>464</v>
      </c>
      <c r="H108" s="420"/>
      <c r="I108" s="420"/>
      <c r="J108" s="420"/>
      <c r="K108" s="420"/>
      <c r="L108" s="420"/>
      <c r="M108" s="421"/>
    </row>
    <row r="109" spans="1:14" x14ac:dyDescent="0.3">
      <c r="A109" s="458"/>
      <c r="B109" s="458"/>
      <c r="C109" s="458"/>
      <c r="D109" s="458"/>
      <c r="E109" s="458"/>
      <c r="F109" s="458"/>
      <c r="G109" s="458"/>
      <c r="H109" s="458"/>
      <c r="I109" s="458"/>
      <c r="J109" s="458"/>
      <c r="K109" s="458"/>
      <c r="L109" s="458"/>
      <c r="M109" s="458"/>
    </row>
    <row r="110" spans="1:14" s="36" customFormat="1" ht="18" x14ac:dyDescent="0.35">
      <c r="A110" s="165" t="s">
        <v>54</v>
      </c>
      <c r="B110" s="418" t="s">
        <v>360</v>
      </c>
      <c r="C110" s="418"/>
      <c r="D110" s="418"/>
      <c r="E110" s="418"/>
      <c r="F110" s="418"/>
      <c r="G110" s="418"/>
      <c r="H110" s="418"/>
      <c r="I110" s="418"/>
      <c r="J110" s="418"/>
      <c r="K110" s="418"/>
      <c r="L110" s="418"/>
      <c r="M110" s="418"/>
    </row>
    <row r="111" spans="1:14" s="4" customFormat="1" ht="37.5" customHeight="1" x14ac:dyDescent="0.3">
      <c r="A111" s="376" t="s">
        <v>116</v>
      </c>
      <c r="B111" s="377" t="s">
        <v>115</v>
      </c>
      <c r="C111" s="378" t="s">
        <v>35</v>
      </c>
      <c r="D111" s="379" t="s">
        <v>366</v>
      </c>
      <c r="E111" s="378" t="s">
        <v>34</v>
      </c>
      <c r="F111" s="413" t="s">
        <v>47</v>
      </c>
      <c r="G111" s="414"/>
      <c r="H111" s="414"/>
      <c r="I111" s="414"/>
      <c r="J111" s="414"/>
      <c r="K111" s="414"/>
      <c r="L111" s="414"/>
      <c r="M111" s="415"/>
    </row>
    <row r="112" spans="1:14" s="245" customFormat="1" ht="27" customHeight="1" x14ac:dyDescent="0.3">
      <c r="A112" s="357" t="s">
        <v>294</v>
      </c>
      <c r="B112" s="301" t="s">
        <v>83</v>
      </c>
      <c r="C112" s="230" t="s">
        <v>65</v>
      </c>
      <c r="D112" s="256"/>
      <c r="E112" s="222"/>
      <c r="F112" s="97"/>
      <c r="G112" s="411" t="s">
        <v>489</v>
      </c>
      <c r="H112" s="416"/>
      <c r="I112" s="416"/>
      <c r="J112" s="416"/>
      <c r="K112" s="416"/>
      <c r="L112" s="416"/>
      <c r="M112" s="417"/>
    </row>
    <row r="113" spans="1:13" ht="7.5" customHeight="1" x14ac:dyDescent="0.3">
      <c r="A113" s="335"/>
      <c r="B113" s="6"/>
      <c r="C113" s="109"/>
      <c r="D113" s="6"/>
      <c r="E113" s="109"/>
      <c r="F113" s="34"/>
      <c r="G113" s="6"/>
      <c r="H113" s="6"/>
      <c r="I113" s="6"/>
      <c r="J113" s="6"/>
      <c r="K113" s="6"/>
      <c r="L113" s="6"/>
      <c r="M113" s="336"/>
    </row>
    <row r="114" spans="1:13" x14ac:dyDescent="0.3">
      <c r="A114" s="359" t="s">
        <v>295</v>
      </c>
      <c r="B114" s="6" t="s">
        <v>363</v>
      </c>
      <c r="C114" s="109" t="s">
        <v>31</v>
      </c>
      <c r="D114" s="246"/>
      <c r="E114" s="109"/>
      <c r="F114" s="34"/>
      <c r="G114" s="411" t="s">
        <v>369</v>
      </c>
      <c r="H114" s="416"/>
      <c r="I114" s="416"/>
      <c r="J114" s="416"/>
      <c r="K114" s="416"/>
      <c r="L114" s="416"/>
      <c r="M114" s="417"/>
    </row>
    <row r="115" spans="1:13" x14ac:dyDescent="0.3">
      <c r="A115" s="359" t="s">
        <v>296</v>
      </c>
      <c r="B115" s="6" t="s">
        <v>84</v>
      </c>
      <c r="C115" s="109" t="s">
        <v>31</v>
      </c>
      <c r="D115" s="246"/>
      <c r="E115" s="240"/>
      <c r="F115" s="34"/>
      <c r="G115" s="411" t="s">
        <v>369</v>
      </c>
      <c r="H115" s="416"/>
      <c r="I115" s="416"/>
      <c r="J115" s="416"/>
      <c r="K115" s="416"/>
      <c r="L115" s="416"/>
      <c r="M115" s="417"/>
    </row>
    <row r="116" spans="1:13" ht="9" customHeight="1" x14ac:dyDescent="0.3">
      <c r="A116" s="359"/>
      <c r="B116" s="6"/>
      <c r="C116" s="109"/>
      <c r="D116" s="6"/>
      <c r="E116" s="109"/>
      <c r="F116" s="34"/>
      <c r="G116" s="6"/>
      <c r="H116" s="6"/>
      <c r="I116" s="6"/>
      <c r="J116" s="6"/>
      <c r="K116" s="6"/>
      <c r="L116" s="6"/>
      <c r="M116" s="336"/>
    </row>
    <row r="117" spans="1:13" x14ac:dyDescent="0.3">
      <c r="A117" s="359" t="s">
        <v>297</v>
      </c>
      <c r="B117" s="6" t="s">
        <v>289</v>
      </c>
      <c r="C117" s="109" t="s">
        <v>31</v>
      </c>
      <c r="D117" s="246"/>
      <c r="E117" s="109"/>
      <c r="F117" s="34"/>
      <c r="G117" s="411" t="s">
        <v>370</v>
      </c>
      <c r="H117" s="416"/>
      <c r="I117" s="416"/>
      <c r="J117" s="416"/>
      <c r="K117" s="416"/>
      <c r="L117" s="416"/>
      <c r="M117" s="417"/>
    </row>
    <row r="118" spans="1:13" x14ac:dyDescent="0.3">
      <c r="A118" s="359" t="s">
        <v>298</v>
      </c>
      <c r="B118" s="6" t="s">
        <v>117</v>
      </c>
      <c r="C118" s="109" t="s">
        <v>31</v>
      </c>
      <c r="D118" s="246"/>
      <c r="E118" s="109"/>
      <c r="F118" s="34"/>
      <c r="G118" s="411" t="s">
        <v>371</v>
      </c>
      <c r="H118" s="416"/>
      <c r="I118" s="416"/>
      <c r="J118" s="416"/>
      <c r="K118" s="416"/>
      <c r="L118" s="416"/>
      <c r="M118" s="417"/>
    </row>
    <row r="119" spans="1:13" x14ac:dyDescent="0.3">
      <c r="A119" s="359" t="s">
        <v>299</v>
      </c>
      <c r="B119" s="6" t="s">
        <v>86</v>
      </c>
      <c r="C119" s="109" t="s">
        <v>31</v>
      </c>
      <c r="D119" s="246"/>
      <c r="E119" s="109"/>
      <c r="F119" s="34"/>
      <c r="G119" s="411" t="s">
        <v>372</v>
      </c>
      <c r="H119" s="416"/>
      <c r="I119" s="416"/>
      <c r="J119" s="416"/>
      <c r="K119" s="416"/>
      <c r="L119" s="416"/>
      <c r="M119" s="417"/>
    </row>
    <row r="120" spans="1:13" x14ac:dyDescent="0.3">
      <c r="A120" s="359" t="s">
        <v>300</v>
      </c>
      <c r="B120" s="6" t="s">
        <v>87</v>
      </c>
      <c r="C120" s="109" t="s">
        <v>31</v>
      </c>
      <c r="D120" s="246"/>
      <c r="E120" s="109"/>
      <c r="F120" s="34"/>
      <c r="G120" s="411" t="s">
        <v>373</v>
      </c>
      <c r="H120" s="416"/>
      <c r="I120" s="416"/>
      <c r="J120" s="416"/>
      <c r="K120" s="416"/>
      <c r="L120" s="416"/>
      <c r="M120" s="417"/>
    </row>
    <row r="121" spans="1:13" x14ac:dyDescent="0.3">
      <c r="A121" s="359" t="s">
        <v>301</v>
      </c>
      <c r="B121" s="6" t="s">
        <v>88</v>
      </c>
      <c r="C121" s="109" t="s">
        <v>31</v>
      </c>
      <c r="D121" s="246"/>
      <c r="E121" s="109"/>
      <c r="F121" s="34"/>
      <c r="G121" s="411" t="s">
        <v>374</v>
      </c>
      <c r="H121" s="416"/>
      <c r="I121" s="416"/>
      <c r="J121" s="416"/>
      <c r="K121" s="416"/>
      <c r="L121" s="416"/>
      <c r="M121" s="417"/>
    </row>
    <row r="122" spans="1:13" x14ac:dyDescent="0.3">
      <c r="A122" s="359" t="s">
        <v>303</v>
      </c>
      <c r="B122" s="6" t="s">
        <v>55</v>
      </c>
      <c r="C122" s="109" t="s">
        <v>31</v>
      </c>
      <c r="D122" s="246"/>
      <c r="E122" s="109"/>
      <c r="F122" s="34"/>
      <c r="G122" s="411" t="s">
        <v>375</v>
      </c>
      <c r="H122" s="416"/>
      <c r="I122" s="416"/>
      <c r="J122" s="416"/>
      <c r="K122" s="416"/>
      <c r="L122" s="416"/>
      <c r="M122" s="417"/>
    </row>
    <row r="123" spans="1:13" x14ac:dyDescent="0.3">
      <c r="A123" s="361" t="s">
        <v>302</v>
      </c>
      <c r="B123" s="2" t="s">
        <v>95</v>
      </c>
      <c r="C123" s="297" t="s">
        <v>31</v>
      </c>
      <c r="D123" s="246"/>
      <c r="E123" s="96"/>
      <c r="F123" s="35"/>
      <c r="G123" s="419" t="s">
        <v>376</v>
      </c>
      <c r="H123" s="420"/>
      <c r="I123" s="420"/>
      <c r="J123" s="420"/>
      <c r="K123" s="420"/>
      <c r="L123" s="420"/>
      <c r="M123" s="421"/>
    </row>
    <row r="124" spans="1:13" x14ac:dyDescent="0.3">
      <c r="A124" s="359" t="s">
        <v>119</v>
      </c>
      <c r="B124" s="6" t="s">
        <v>118</v>
      </c>
      <c r="C124" s="109"/>
      <c r="D124" s="241">
        <f>SUM(D117:D123)</f>
        <v>0</v>
      </c>
      <c r="E124" s="109"/>
      <c r="F124" s="34"/>
      <c r="G124" s="242" t="s">
        <v>465</v>
      </c>
      <c r="H124" s="6"/>
      <c r="I124" s="6"/>
      <c r="J124" s="6"/>
      <c r="K124" s="6"/>
      <c r="L124" s="6"/>
      <c r="M124" s="336"/>
    </row>
    <row r="125" spans="1:13" x14ac:dyDescent="0.3">
      <c r="A125" s="334"/>
      <c r="B125" s="2"/>
      <c r="C125" s="43"/>
      <c r="D125" s="380">
        <f>D114+D115</f>
        <v>0</v>
      </c>
      <c r="E125" s="297"/>
      <c r="F125" s="2"/>
      <c r="G125" s="2"/>
      <c r="H125" s="2"/>
      <c r="I125" s="2"/>
      <c r="J125" s="2"/>
      <c r="K125" s="2"/>
      <c r="L125" s="2"/>
      <c r="M125" s="364"/>
    </row>
    <row r="126" spans="1:13" x14ac:dyDescent="0.3">
      <c r="C126" s="42"/>
      <c r="D126" s="177"/>
      <c r="E126" s="109"/>
      <c r="F126" s="6"/>
    </row>
    <row r="127" spans="1:13" s="36" customFormat="1" ht="18" x14ac:dyDescent="0.35">
      <c r="A127" s="165" t="s">
        <v>171</v>
      </c>
      <c r="B127" s="418" t="s">
        <v>362</v>
      </c>
      <c r="C127" s="418"/>
      <c r="D127" s="418"/>
      <c r="E127" s="418"/>
      <c r="F127" s="418"/>
      <c r="G127" s="418"/>
      <c r="H127" s="418"/>
      <c r="I127" s="418"/>
      <c r="J127" s="418"/>
      <c r="K127" s="418"/>
      <c r="L127" s="418"/>
      <c r="M127" s="418"/>
    </row>
    <row r="128" spans="1:13" s="4" customFormat="1" x14ac:dyDescent="0.3">
      <c r="A128" s="376" t="s">
        <v>246</v>
      </c>
      <c r="B128" s="377" t="s">
        <v>72</v>
      </c>
      <c r="C128" s="378"/>
      <c r="D128" s="381"/>
      <c r="E128" s="378"/>
      <c r="F128" s="413"/>
      <c r="G128" s="414"/>
      <c r="H128" s="414"/>
      <c r="I128" s="414"/>
      <c r="J128" s="414"/>
      <c r="K128" s="414"/>
      <c r="L128" s="414"/>
      <c r="M128" s="415"/>
    </row>
    <row r="129" spans="1:13" s="143" customFormat="1" ht="30" customHeight="1" x14ac:dyDescent="0.3">
      <c r="A129" s="357" t="s">
        <v>250</v>
      </c>
      <c r="B129" s="142" t="s">
        <v>70</v>
      </c>
      <c r="C129" s="234" t="s">
        <v>44</v>
      </c>
      <c r="D129" s="144">
        <f>D88-D88*D104</f>
        <v>0</v>
      </c>
      <c r="E129" s="145"/>
      <c r="F129" s="146"/>
      <c r="G129" s="408" t="s">
        <v>377</v>
      </c>
      <c r="H129" s="409"/>
      <c r="I129" s="409"/>
      <c r="J129" s="409"/>
      <c r="K129" s="409"/>
      <c r="L129" s="409"/>
      <c r="M129" s="410"/>
    </row>
    <row r="130" spans="1:13" x14ac:dyDescent="0.3">
      <c r="A130" s="359" t="s">
        <v>251</v>
      </c>
      <c r="B130" s="6" t="s">
        <v>71</v>
      </c>
      <c r="C130" s="109" t="s">
        <v>31</v>
      </c>
      <c r="D130" s="257"/>
      <c r="E130" s="225" t="s">
        <v>277</v>
      </c>
      <c r="F130" s="34"/>
      <c r="G130" s="408" t="s">
        <v>359</v>
      </c>
      <c r="H130" s="409"/>
      <c r="I130" s="409"/>
      <c r="J130" s="409"/>
      <c r="K130" s="409"/>
      <c r="L130" s="409"/>
      <c r="M130" s="410"/>
    </row>
    <row r="131" spans="1:13" x14ac:dyDescent="0.3">
      <c r="A131" s="334"/>
      <c r="B131" s="2"/>
      <c r="C131" s="43"/>
      <c r="D131" s="2"/>
      <c r="E131" s="43"/>
      <c r="F131" s="35"/>
      <c r="G131" s="2"/>
      <c r="H131" s="2"/>
      <c r="I131" s="2"/>
      <c r="J131" s="2"/>
      <c r="K131" s="2"/>
      <c r="L131" s="2"/>
      <c r="M131" s="364"/>
    </row>
    <row r="132" spans="1:13" x14ac:dyDescent="0.3">
      <c r="C132" s="42"/>
      <c r="F132" s="34"/>
      <c r="G132" s="6"/>
    </row>
    <row r="133" spans="1:13" x14ac:dyDescent="0.3">
      <c r="A133" s="376" t="s">
        <v>280</v>
      </c>
      <c r="B133" s="382" t="s">
        <v>361</v>
      </c>
      <c r="C133" s="383"/>
      <c r="D133" s="382"/>
      <c r="E133" s="382"/>
      <c r="F133" s="382"/>
      <c r="G133" s="382"/>
      <c r="H133" s="382"/>
      <c r="I133" s="382"/>
      <c r="J133" s="382"/>
      <c r="K133" s="382"/>
      <c r="L133" s="382"/>
      <c r="M133" s="384"/>
    </row>
    <row r="134" spans="1:13" ht="27.75" customHeight="1" x14ac:dyDescent="0.3">
      <c r="A134" s="359" t="s">
        <v>281</v>
      </c>
      <c r="B134" s="73" t="s">
        <v>276</v>
      </c>
      <c r="C134" s="244" t="s">
        <v>44</v>
      </c>
      <c r="D134" s="140">
        <f>D90-D90*D106</f>
        <v>0</v>
      </c>
      <c r="E134" s="109"/>
      <c r="F134" s="95"/>
      <c r="G134" s="408" t="s">
        <v>378</v>
      </c>
      <c r="H134" s="409"/>
      <c r="I134" s="409"/>
      <c r="J134" s="409"/>
      <c r="K134" s="409"/>
      <c r="L134" s="409"/>
      <c r="M134" s="410"/>
    </row>
    <row r="135" spans="1:13" ht="17.25" customHeight="1" x14ac:dyDescent="0.3">
      <c r="A135" s="359" t="s">
        <v>282</v>
      </c>
      <c r="B135" s="6" t="s">
        <v>71</v>
      </c>
      <c r="C135" s="109" t="s">
        <v>31</v>
      </c>
      <c r="D135" s="257"/>
      <c r="E135" s="243" t="s">
        <v>277</v>
      </c>
      <c r="F135" s="34"/>
      <c r="G135" s="411" t="s">
        <v>359</v>
      </c>
      <c r="H135" s="411"/>
      <c r="I135" s="411"/>
      <c r="J135" s="411"/>
      <c r="K135" s="411"/>
      <c r="L135" s="411"/>
      <c r="M135" s="412"/>
    </row>
    <row r="136" spans="1:13" x14ac:dyDescent="0.3">
      <c r="A136" s="334"/>
      <c r="B136" s="2"/>
      <c r="C136" s="43"/>
      <c r="D136" s="2"/>
      <c r="E136" s="43"/>
      <c r="F136" s="35"/>
      <c r="G136" s="2"/>
      <c r="H136" s="2"/>
      <c r="I136" s="2"/>
      <c r="J136" s="2"/>
      <c r="K136" s="2"/>
      <c r="L136" s="2"/>
      <c r="M136" s="364"/>
    </row>
    <row r="137" spans="1:13" x14ac:dyDescent="0.3">
      <c r="C137" s="42"/>
      <c r="F137" s="34"/>
      <c r="G137" s="6"/>
    </row>
    <row r="138" spans="1:13" x14ac:dyDescent="0.3">
      <c r="A138" s="376" t="s">
        <v>247</v>
      </c>
      <c r="B138" s="382" t="s">
        <v>193</v>
      </c>
      <c r="C138" s="383"/>
      <c r="D138" s="382"/>
      <c r="E138" s="382"/>
      <c r="F138" s="382"/>
      <c r="G138" s="382"/>
      <c r="H138" s="382"/>
      <c r="I138" s="382"/>
      <c r="J138" s="382"/>
      <c r="K138" s="382"/>
      <c r="L138" s="382"/>
      <c r="M138" s="384"/>
    </row>
    <row r="139" spans="1:13" s="72" customFormat="1" ht="15" customHeight="1" x14ac:dyDescent="0.3">
      <c r="A139" s="385" t="s">
        <v>283</v>
      </c>
      <c r="B139" s="73" t="s">
        <v>66</v>
      </c>
      <c r="C139" s="244" t="s">
        <v>79</v>
      </c>
      <c r="D139" s="140">
        <f>D86-D86*D102</f>
        <v>0</v>
      </c>
      <c r="E139" s="244"/>
      <c r="F139" s="74"/>
      <c r="G139" s="242" t="s">
        <v>205</v>
      </c>
      <c r="H139" s="73"/>
      <c r="I139" s="73"/>
      <c r="J139" s="73"/>
      <c r="K139" s="73"/>
      <c r="L139" s="73"/>
      <c r="M139" s="386"/>
    </row>
    <row r="140" spans="1:13" ht="15.75" customHeight="1" x14ac:dyDescent="0.3">
      <c r="A140" s="387" t="s">
        <v>284</v>
      </c>
      <c r="B140" s="2" t="s">
        <v>206</v>
      </c>
      <c r="C140" s="388" t="s">
        <v>207</v>
      </c>
      <c r="D140" s="389"/>
      <c r="E140" s="43"/>
      <c r="F140" s="35"/>
      <c r="G140" s="390" t="s">
        <v>208</v>
      </c>
      <c r="H140" s="2"/>
      <c r="I140" s="2"/>
      <c r="J140" s="2"/>
      <c r="K140" s="2"/>
      <c r="L140" s="2"/>
      <c r="M140" s="364"/>
    </row>
    <row r="141" spans="1:13" x14ac:dyDescent="0.3">
      <c r="C141" s="42"/>
      <c r="D141" s="39"/>
      <c r="F141" s="34"/>
    </row>
    <row r="142" spans="1:13" x14ac:dyDescent="0.3">
      <c r="A142" s="393" t="s">
        <v>249</v>
      </c>
      <c r="B142" s="394" t="s">
        <v>194</v>
      </c>
      <c r="C142" s="395"/>
      <c r="D142" s="394"/>
      <c r="E142" s="394"/>
      <c r="F142" s="394"/>
      <c r="G142" s="394"/>
      <c r="H142" s="394"/>
      <c r="I142" s="394"/>
      <c r="J142" s="394"/>
      <c r="K142" s="394"/>
      <c r="L142" s="394"/>
      <c r="M142" s="396"/>
    </row>
    <row r="143" spans="1:13" x14ac:dyDescent="0.3">
      <c r="A143" s="359" t="s">
        <v>285</v>
      </c>
      <c r="B143" s="73" t="s">
        <v>66</v>
      </c>
      <c r="C143" s="244" t="s">
        <v>79</v>
      </c>
      <c r="D143" s="140">
        <f>D139</f>
        <v>0</v>
      </c>
      <c r="E143" s="308"/>
      <c r="F143" s="391"/>
      <c r="G143" s="392"/>
      <c r="H143" s="392"/>
      <c r="I143" s="392"/>
      <c r="J143" s="392"/>
      <c r="K143" s="392"/>
      <c r="L143" s="392"/>
      <c r="M143" s="397"/>
    </row>
    <row r="144" spans="1:13" ht="15.75" customHeight="1" x14ac:dyDescent="0.3">
      <c r="A144" s="361" t="s">
        <v>286</v>
      </c>
      <c r="B144" s="398" t="s">
        <v>209</v>
      </c>
      <c r="C144" s="388" t="s">
        <v>207</v>
      </c>
      <c r="D144" s="399"/>
      <c r="E144" s="388"/>
      <c r="F144" s="400"/>
      <c r="G144" s="390" t="s">
        <v>221</v>
      </c>
      <c r="H144" s="398"/>
      <c r="I144" s="398"/>
      <c r="J144" s="398"/>
      <c r="K144" s="398"/>
      <c r="L144" s="398"/>
      <c r="M144" s="401"/>
    </row>
    <row r="145" spans="1:13" x14ac:dyDescent="0.3">
      <c r="C145" s="42"/>
      <c r="F145" s="34"/>
    </row>
    <row r="146" spans="1:13" x14ac:dyDescent="0.3">
      <c r="A146" s="376" t="s">
        <v>248</v>
      </c>
      <c r="B146" s="382" t="s">
        <v>81</v>
      </c>
      <c r="C146" s="383"/>
      <c r="D146" s="382"/>
      <c r="E146" s="382"/>
      <c r="F146" s="382"/>
      <c r="G146" s="382"/>
      <c r="H146" s="382"/>
      <c r="I146" s="382"/>
      <c r="J146" s="382"/>
      <c r="K146" s="382"/>
      <c r="L146" s="382"/>
      <c r="M146" s="384"/>
    </row>
    <row r="147" spans="1:13" s="72" customFormat="1" x14ac:dyDescent="0.3">
      <c r="A147" s="359" t="s">
        <v>287</v>
      </c>
      <c r="B147" s="73" t="s">
        <v>222</v>
      </c>
      <c r="C147" s="244" t="s">
        <v>225</v>
      </c>
      <c r="D147" s="140">
        <f>D81</f>
        <v>0</v>
      </c>
      <c r="E147" s="244"/>
      <c r="F147" s="74"/>
      <c r="G147" s="73"/>
      <c r="H147" s="73"/>
      <c r="I147" s="73"/>
      <c r="J147" s="73"/>
      <c r="K147" s="73"/>
      <c r="L147" s="73"/>
      <c r="M147" s="386"/>
    </row>
    <row r="148" spans="1:13" x14ac:dyDescent="0.3">
      <c r="A148" s="361" t="s">
        <v>288</v>
      </c>
      <c r="B148" s="2" t="s">
        <v>242</v>
      </c>
      <c r="C148" s="43" t="s">
        <v>225</v>
      </c>
      <c r="D148" s="389"/>
      <c r="E148" s="43"/>
      <c r="F148" s="35"/>
      <c r="G148" s="390" t="s">
        <v>223</v>
      </c>
      <c r="H148" s="2"/>
      <c r="I148" s="2"/>
      <c r="J148" s="2"/>
      <c r="K148" s="2"/>
      <c r="L148" s="2"/>
      <c r="M148" s="364"/>
    </row>
  </sheetData>
  <sheetProtection algorithmName="SHA-512" hashValue="OsW97evi5CuvWOOr3ESUPQ/XGtBioEbxCvB2a6fJJ8MzR7tv2xGfK3boujDnOTVXsoPniB9sD0sCE/gm9/A5vA==" saltValue="oEL6MrrG/0ThShhJVMa2lw==" spinCount="100000" sheet="1" selectLockedCells="1"/>
  <mergeCells count="87">
    <mergeCell ref="B18:C18"/>
    <mergeCell ref="A83:M83"/>
    <mergeCell ref="A56:N56"/>
    <mergeCell ref="A98:N98"/>
    <mergeCell ref="A109:M109"/>
    <mergeCell ref="G76:L76"/>
    <mergeCell ref="G72:L72"/>
    <mergeCell ref="F64:G64"/>
    <mergeCell ref="F65:G65"/>
    <mergeCell ref="G79:M79"/>
    <mergeCell ref="G96:M96"/>
    <mergeCell ref="G97:M97"/>
    <mergeCell ref="G74:M74"/>
    <mergeCell ref="N51:N54"/>
    <mergeCell ref="G73:L73"/>
    <mergeCell ref="F69:M69"/>
    <mergeCell ref="F15:G15"/>
    <mergeCell ref="F14:G14"/>
    <mergeCell ref="H9:M9"/>
    <mergeCell ref="H52:M52"/>
    <mergeCell ref="H19:M19"/>
    <mergeCell ref="A19:G19"/>
    <mergeCell ref="F16:G16"/>
    <mergeCell ref="F17:G17"/>
    <mergeCell ref="F18:G18"/>
    <mergeCell ref="D11:D18"/>
    <mergeCell ref="B15:C15"/>
    <mergeCell ref="B16:C16"/>
    <mergeCell ref="B17:C17"/>
    <mergeCell ref="F10:G10"/>
    <mergeCell ref="F11:G11"/>
    <mergeCell ref="F12:G12"/>
    <mergeCell ref="H59:M59"/>
    <mergeCell ref="F54:G54"/>
    <mergeCell ref="F55:G55"/>
    <mergeCell ref="F53:G53"/>
    <mergeCell ref="A52:G52"/>
    <mergeCell ref="G117:M117"/>
    <mergeCell ref="G102:M102"/>
    <mergeCell ref="G105:M105"/>
    <mergeCell ref="G104:M104"/>
    <mergeCell ref="G114:M114"/>
    <mergeCell ref="G115:M115"/>
    <mergeCell ref="F111:M111"/>
    <mergeCell ref="G108:M108"/>
    <mergeCell ref="G106:M106"/>
    <mergeCell ref="B110:M110"/>
    <mergeCell ref="G85:M85"/>
    <mergeCell ref="G87:M87"/>
    <mergeCell ref="G89:M89"/>
    <mergeCell ref="G91:M91"/>
    <mergeCell ref="G100:M100"/>
    <mergeCell ref="A1:M1"/>
    <mergeCell ref="A4:M4"/>
    <mergeCell ref="A2:M2"/>
    <mergeCell ref="G129:M129"/>
    <mergeCell ref="B54:C54"/>
    <mergeCell ref="B55:C55"/>
    <mergeCell ref="G118:M118"/>
    <mergeCell ref="F57:G57"/>
    <mergeCell ref="F63:G63"/>
    <mergeCell ref="A62:G62"/>
    <mergeCell ref="F58:G58"/>
    <mergeCell ref="F59:G59"/>
    <mergeCell ref="H62:M62"/>
    <mergeCell ref="G112:M112"/>
    <mergeCell ref="G88:M88"/>
    <mergeCell ref="G77:L77"/>
    <mergeCell ref="G134:M134"/>
    <mergeCell ref="G130:M130"/>
    <mergeCell ref="G135:M135"/>
    <mergeCell ref="F128:M128"/>
    <mergeCell ref="G119:M119"/>
    <mergeCell ref="B127:M127"/>
    <mergeCell ref="G123:M123"/>
    <mergeCell ref="G121:M121"/>
    <mergeCell ref="G122:M122"/>
    <mergeCell ref="G120:M120"/>
    <mergeCell ref="A5:B5"/>
    <mergeCell ref="B11:C11"/>
    <mergeCell ref="B12:C12"/>
    <mergeCell ref="B13:C13"/>
    <mergeCell ref="B14:C14"/>
    <mergeCell ref="B10:C10"/>
    <mergeCell ref="A9:G9"/>
    <mergeCell ref="F8:G8"/>
    <mergeCell ref="F13:G1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61"/>
  <sheetViews>
    <sheetView showGridLines="0" topLeftCell="A5" zoomScale="115" zoomScaleNormal="115" workbookViewId="0">
      <selection activeCell="C22" sqref="C22"/>
    </sheetView>
  </sheetViews>
  <sheetFormatPr baseColWidth="10" defaultColWidth="11.44140625" defaultRowHeight="13.8" x14ac:dyDescent="0.3"/>
  <cols>
    <col min="1" max="1" width="7.109375" style="58" customWidth="1"/>
    <col min="2" max="2" width="50.88671875" style="14" customWidth="1"/>
    <col min="3" max="3" width="19.109375" style="14" customWidth="1"/>
    <col min="4" max="4" width="13.6640625" style="14" customWidth="1"/>
    <col min="5" max="5" width="12.88671875" style="14" customWidth="1"/>
    <col min="6" max="6" width="11.6640625" style="14" customWidth="1"/>
    <col min="7" max="9" width="11.44140625" style="14"/>
    <col min="10" max="10" width="14.5546875" style="14" customWidth="1"/>
    <col min="11" max="11" width="11.88671875" style="14" customWidth="1"/>
    <col min="12" max="16384" width="11.44140625" style="14"/>
  </cols>
  <sheetData>
    <row r="1" spans="1:17" ht="21" x14ac:dyDescent="0.4">
      <c r="A1" s="422" t="s">
        <v>244</v>
      </c>
      <c r="B1" s="423"/>
      <c r="C1" s="423"/>
      <c r="D1" s="423"/>
      <c r="E1" s="423"/>
      <c r="F1" s="423"/>
      <c r="G1" s="423"/>
      <c r="H1" s="423"/>
      <c r="I1" s="423"/>
      <c r="J1" s="423"/>
      <c r="K1" s="423"/>
      <c r="L1" s="423"/>
      <c r="M1" s="423"/>
      <c r="N1" s="422"/>
      <c r="O1" s="423"/>
      <c r="P1" s="423"/>
      <c r="Q1" s="423"/>
    </row>
    <row r="2" spans="1:17" ht="21" x14ac:dyDescent="0.4">
      <c r="A2" s="426" t="s">
        <v>392</v>
      </c>
      <c r="B2" s="426"/>
      <c r="C2" s="426"/>
      <c r="D2" s="426"/>
      <c r="E2" s="426"/>
      <c r="F2" s="426"/>
      <c r="G2" s="426"/>
      <c r="H2" s="423"/>
      <c r="I2" s="423"/>
      <c r="J2" s="423"/>
      <c r="K2" s="423"/>
      <c r="L2" s="423"/>
      <c r="M2" s="423"/>
      <c r="N2" s="426"/>
      <c r="O2" s="426"/>
      <c r="P2" s="426"/>
      <c r="Q2" s="426"/>
    </row>
    <row r="3" spans="1:17" ht="8.25" customHeight="1" x14ac:dyDescent="0.4">
      <c r="A3" s="160"/>
      <c r="B3" s="149"/>
      <c r="C3" s="149"/>
      <c r="D3" s="149"/>
      <c r="E3" s="149"/>
      <c r="F3" s="149"/>
      <c r="G3" s="149"/>
      <c r="H3" s="150"/>
      <c r="I3" s="150"/>
      <c r="J3" s="150"/>
      <c r="K3" s="150"/>
      <c r="L3" s="150"/>
      <c r="M3" s="150"/>
    </row>
    <row r="4" spans="1:17" ht="23.4" x14ac:dyDescent="0.45">
      <c r="A4" s="424" t="s">
        <v>393</v>
      </c>
      <c r="B4" s="424"/>
      <c r="C4" s="425"/>
      <c r="D4" s="425"/>
      <c r="E4" s="425"/>
      <c r="F4" s="425"/>
      <c r="G4" s="425"/>
      <c r="H4" s="425"/>
      <c r="I4" s="425"/>
      <c r="J4" s="425"/>
      <c r="K4" s="425"/>
      <c r="L4" s="425"/>
      <c r="M4" s="425"/>
      <c r="N4" s="424"/>
      <c r="O4" s="424"/>
      <c r="P4" s="425"/>
      <c r="Q4" s="425"/>
    </row>
    <row r="5" spans="1:17" s="1" customFormat="1" ht="21" x14ac:dyDescent="0.4">
      <c r="A5" s="474"/>
      <c r="B5" s="474"/>
      <c r="C5" s="475"/>
      <c r="D5" s="475"/>
      <c r="E5" s="263"/>
    </row>
    <row r="6" spans="1:17" s="37" customFormat="1" ht="23.4" x14ac:dyDescent="0.45">
      <c r="A6" s="294" t="s">
        <v>41</v>
      </c>
      <c r="B6" s="61"/>
      <c r="C6" s="61"/>
      <c r="D6" s="62"/>
      <c r="E6" s="62"/>
      <c r="F6" s="61"/>
      <c r="G6" s="61"/>
      <c r="H6" s="61"/>
      <c r="I6" s="61"/>
      <c r="J6" s="61"/>
      <c r="K6" s="61"/>
      <c r="L6" s="61"/>
      <c r="M6" s="61"/>
      <c r="N6" s="61"/>
      <c r="O6" s="61"/>
      <c r="P6" s="61"/>
      <c r="Q6" s="61"/>
    </row>
    <row r="8" spans="1:17" s="52" customFormat="1" x14ac:dyDescent="0.3">
      <c r="A8" s="64" t="s">
        <v>245</v>
      </c>
      <c r="C8" s="52" t="s">
        <v>431</v>
      </c>
    </row>
    <row r="9" spans="1:17" x14ac:dyDescent="0.3">
      <c r="A9" s="122" t="s">
        <v>37</v>
      </c>
      <c r="B9" s="14" t="s">
        <v>233</v>
      </c>
      <c r="C9" s="11" t="e">
        <f>Q53*-1</f>
        <v>#DIV/0!</v>
      </c>
    </row>
    <row r="10" spans="1:17" x14ac:dyDescent="0.3">
      <c r="A10" s="122" t="s">
        <v>48</v>
      </c>
      <c r="B10" s="14" t="s">
        <v>234</v>
      </c>
      <c r="C10" s="11" t="e">
        <f>Q73*-1</f>
        <v>#DIV/0!</v>
      </c>
    </row>
    <row r="11" spans="1:17" x14ac:dyDescent="0.3">
      <c r="A11" s="122" t="s">
        <v>54</v>
      </c>
      <c r="B11" s="14" t="s">
        <v>388</v>
      </c>
      <c r="C11" s="11">
        <f>D85*-1</f>
        <v>0</v>
      </c>
    </row>
    <row r="12" spans="1:17" x14ac:dyDescent="0.3">
      <c r="A12" s="122" t="s">
        <v>171</v>
      </c>
      <c r="B12" s="14" t="s">
        <v>235</v>
      </c>
      <c r="C12" s="11">
        <f>D93*-1</f>
        <v>0</v>
      </c>
    </row>
    <row r="13" spans="1:17" x14ac:dyDescent="0.3">
      <c r="A13" s="122" t="s">
        <v>67</v>
      </c>
      <c r="B13" s="14" t="s">
        <v>236</v>
      </c>
      <c r="C13" s="11">
        <f>D100*-1</f>
        <v>0</v>
      </c>
    </row>
    <row r="14" spans="1:17" x14ac:dyDescent="0.3">
      <c r="A14" s="122" t="s">
        <v>73</v>
      </c>
      <c r="B14" s="14" t="s">
        <v>343</v>
      </c>
      <c r="C14" s="11">
        <f>E107*-1</f>
        <v>0</v>
      </c>
    </row>
    <row r="15" spans="1:17" x14ac:dyDescent="0.3">
      <c r="A15" s="122" t="s">
        <v>80</v>
      </c>
      <c r="B15" s="14" t="s">
        <v>237</v>
      </c>
      <c r="C15" s="11">
        <f>E112*-1</f>
        <v>0</v>
      </c>
    </row>
    <row r="16" spans="1:17" x14ac:dyDescent="0.3">
      <c r="A16" s="122" t="s">
        <v>191</v>
      </c>
      <c r="B16" s="14" t="s">
        <v>238</v>
      </c>
      <c r="C16" s="11">
        <f>D118</f>
        <v>0</v>
      </c>
    </row>
    <row r="17" spans="1:3" x14ac:dyDescent="0.3">
      <c r="A17" s="122" t="s">
        <v>192</v>
      </c>
      <c r="B17" s="14" t="s">
        <v>344</v>
      </c>
      <c r="C17" s="11">
        <f>D124</f>
        <v>0</v>
      </c>
    </row>
    <row r="18" spans="1:3" x14ac:dyDescent="0.3">
      <c r="A18" s="122" t="s">
        <v>334</v>
      </c>
      <c r="B18" s="14" t="s">
        <v>239</v>
      </c>
      <c r="C18" s="11">
        <f>D130</f>
        <v>0</v>
      </c>
    </row>
    <row r="19" spans="1:3" x14ac:dyDescent="0.3">
      <c r="A19" s="122" t="s">
        <v>337</v>
      </c>
      <c r="B19" s="14" t="s">
        <v>240</v>
      </c>
      <c r="C19" s="11">
        <f>D137</f>
        <v>0</v>
      </c>
    </row>
    <row r="20" spans="1:3" x14ac:dyDescent="0.3">
      <c r="A20" s="122" t="s">
        <v>341</v>
      </c>
      <c r="B20" s="14" t="s">
        <v>241</v>
      </c>
      <c r="C20" s="11">
        <f>D142</f>
        <v>0</v>
      </c>
    </row>
    <row r="21" spans="1:3" ht="14.4" thickBot="1" x14ac:dyDescent="0.35"/>
    <row r="22" spans="1:3" s="52" customFormat="1" ht="14.4" thickBot="1" x14ac:dyDescent="0.35">
      <c r="A22" s="131" t="s">
        <v>345</v>
      </c>
      <c r="B22" s="133" t="s">
        <v>42</v>
      </c>
      <c r="C22" s="316" t="e">
        <f>SUM(C9:C20)</f>
        <v>#DIV/0!</v>
      </c>
    </row>
    <row r="39" spans="1:17" ht="14.4" x14ac:dyDescent="0.3">
      <c r="A39" s="63"/>
      <c r="B39" s="60" t="s">
        <v>40</v>
      </c>
      <c r="C39" s="60"/>
      <c r="D39" s="60"/>
      <c r="E39" s="60"/>
      <c r="F39" s="60"/>
      <c r="G39" s="60"/>
      <c r="H39" s="60"/>
      <c r="I39" s="60"/>
      <c r="J39" s="60"/>
      <c r="K39" s="60"/>
      <c r="L39" s="60"/>
      <c r="M39" s="60"/>
      <c r="N39" s="60"/>
      <c r="O39" s="60"/>
      <c r="P39" s="60"/>
      <c r="Q39" s="60"/>
    </row>
    <row r="42" spans="1:17" ht="14.4" thickBot="1" x14ac:dyDescent="0.35">
      <c r="A42" s="113" t="s">
        <v>37</v>
      </c>
      <c r="B42" s="114" t="s">
        <v>39</v>
      </c>
      <c r="C42" s="115"/>
      <c r="D42" s="115"/>
      <c r="E42" s="115"/>
      <c r="F42" s="115"/>
      <c r="G42" s="115"/>
      <c r="H42" s="115"/>
      <c r="I42" s="115"/>
      <c r="J42" s="115"/>
      <c r="K42" s="115"/>
      <c r="L42" s="115"/>
      <c r="M42" s="115"/>
      <c r="N42" s="115"/>
      <c r="O42" s="115"/>
      <c r="P42" s="115"/>
      <c r="Q42" s="115"/>
    </row>
    <row r="43" spans="1:17" s="111" customFormat="1" ht="23.25" customHeight="1" x14ac:dyDescent="0.3">
      <c r="A43" s="110"/>
      <c r="C43" s="270" t="s">
        <v>152</v>
      </c>
      <c r="D43" s="270" t="s">
        <v>151</v>
      </c>
      <c r="F43" s="476" t="s">
        <v>19</v>
      </c>
      <c r="G43" s="477"/>
      <c r="H43" s="477"/>
      <c r="I43" s="477"/>
      <c r="J43" s="477"/>
      <c r="K43" s="478"/>
      <c r="L43" s="476" t="s">
        <v>432</v>
      </c>
      <c r="M43" s="477"/>
      <c r="N43" s="477"/>
      <c r="O43" s="477"/>
      <c r="P43" s="477"/>
      <c r="Q43" s="477"/>
    </row>
    <row r="44" spans="1:17" x14ac:dyDescent="0.3">
      <c r="B44" s="13" t="s">
        <v>2</v>
      </c>
      <c r="C44" s="181" t="s">
        <v>18</v>
      </c>
      <c r="D44" s="181" t="s">
        <v>102</v>
      </c>
      <c r="E44" s="13" t="s">
        <v>64</v>
      </c>
      <c r="F44" s="271" t="s">
        <v>7</v>
      </c>
      <c r="G44" s="181" t="s">
        <v>14</v>
      </c>
      <c r="H44" s="181" t="s">
        <v>13</v>
      </c>
      <c r="I44" s="181" t="s">
        <v>12</v>
      </c>
      <c r="J44" s="181" t="s">
        <v>11</v>
      </c>
      <c r="K44" s="272" t="s">
        <v>16</v>
      </c>
      <c r="L44" s="271" t="s">
        <v>7</v>
      </c>
      <c r="M44" s="181" t="s">
        <v>14</v>
      </c>
      <c r="N44" s="181" t="s">
        <v>13</v>
      </c>
      <c r="O44" s="181" t="s">
        <v>12</v>
      </c>
      <c r="P44" s="181" t="s">
        <v>11</v>
      </c>
      <c r="Q44" s="273" t="s">
        <v>16</v>
      </c>
    </row>
    <row r="45" spans="1:17" x14ac:dyDescent="0.3">
      <c r="A45" s="58" t="s">
        <v>38</v>
      </c>
      <c r="B45" s="14" t="str">
        <f>'(3) Grunnlagsdata'!B10</f>
        <v>Salen ra</v>
      </c>
      <c r="C45" s="16" t="e">
        <f>'(3) Grunnlagsdata'!C10/'(1) Inngangsdata'!F11*'(1) Inngangsdata'!E11</f>
        <v>#DIV/0!</v>
      </c>
      <c r="D45" s="16" t="e">
        <f>C45/'(1) Inngangsdata'!F11</f>
        <v>#DIV/0!</v>
      </c>
      <c r="E45" s="16" t="e">
        <f>D45*'(1) Inngangsdata'!F11*'(1) Inngangsdata'!E11</f>
        <v>#DIV/0!</v>
      </c>
      <c r="F45" s="17" t="e">
        <f>E45*'(1) Inngangsdata'!H11</f>
        <v>#DIV/0!</v>
      </c>
      <c r="G45" s="11" t="e">
        <f>E45*'(1) Inngangsdata'!I11</f>
        <v>#DIV/0!</v>
      </c>
      <c r="H45" s="11" t="e">
        <f>E45*'(1) Inngangsdata'!J11</f>
        <v>#DIV/0!</v>
      </c>
      <c r="I45" s="11" t="e">
        <f>E45*'(1) Inngangsdata'!K11</f>
        <v>#DIV/0!</v>
      </c>
      <c r="J45" s="11" t="e">
        <f>E45*'(1) Inngangsdata'!L11</f>
        <v>#DIV/0!</v>
      </c>
      <c r="K45" s="21" t="e">
        <f>SUM(F45:J45)</f>
        <v>#DIV/0!</v>
      </c>
      <c r="L45" s="18" t="e">
        <f>F45*'(3) Grunnlagsdata'!$C$33/1000000</f>
        <v>#DIV/0!</v>
      </c>
      <c r="M45" s="19" t="e">
        <f>G45*'(3) Grunnlagsdata'!$C$34/1000000</f>
        <v>#DIV/0!</v>
      </c>
      <c r="N45" s="19" t="e">
        <f>H45*'(3) Grunnlagsdata'!$C$35/1000000</f>
        <v>#DIV/0!</v>
      </c>
      <c r="O45" s="19" t="e">
        <f>I45*'(3) Grunnlagsdata'!$C$36/1000000</f>
        <v>#DIV/0!</v>
      </c>
      <c r="P45" s="20" t="e">
        <f>J45*'(3) Grunnlagsdata'!$C$37/1000000</f>
        <v>#DIV/0!</v>
      </c>
      <c r="Q45" s="21" t="e">
        <f>SUM(L45:P45)</f>
        <v>#DIV/0!</v>
      </c>
    </row>
    <row r="46" spans="1:17" x14ac:dyDescent="0.3">
      <c r="A46" s="58" t="s">
        <v>311</v>
      </c>
      <c r="B46" s="14" t="str">
        <f>'(3) Grunnlagsdata'!B11</f>
        <v>Siljan ra</v>
      </c>
      <c r="C46" s="16" t="e">
        <f>'(3) Grunnlagsdata'!C11/'(1) Inngangsdata'!F12*'(1) Inngangsdata'!E12</f>
        <v>#DIV/0!</v>
      </c>
      <c r="D46" s="16" t="e">
        <f>C46/'(1) Inngangsdata'!F12</f>
        <v>#DIV/0!</v>
      </c>
      <c r="E46" s="16" t="e">
        <f>D46*'(1) Inngangsdata'!F12*'(1) Inngangsdata'!E12</f>
        <v>#DIV/0!</v>
      </c>
      <c r="F46" s="17" t="e">
        <f>E46*'(1) Inngangsdata'!H12</f>
        <v>#DIV/0!</v>
      </c>
      <c r="G46" s="11" t="e">
        <f>E46*'(1) Inngangsdata'!I12</f>
        <v>#DIV/0!</v>
      </c>
      <c r="H46" s="11" t="e">
        <f>E46*'(1) Inngangsdata'!J12</f>
        <v>#DIV/0!</v>
      </c>
      <c r="I46" s="11" t="e">
        <f>E46*'(1) Inngangsdata'!K12</f>
        <v>#DIV/0!</v>
      </c>
      <c r="J46" s="11" t="e">
        <f>E46*'(1) Inngangsdata'!L12</f>
        <v>#DIV/0!</v>
      </c>
      <c r="K46" s="21" t="e">
        <f t="shared" ref="K46:K52" si="0">SUM(F46:J46)</f>
        <v>#DIV/0!</v>
      </c>
      <c r="L46" s="17" t="e">
        <f>F46*'(3) Grunnlagsdata'!$C$33/1000000</f>
        <v>#DIV/0!</v>
      </c>
      <c r="M46" s="22" t="e">
        <f>G46*'(3) Grunnlagsdata'!$C$34/1000000</f>
        <v>#DIV/0!</v>
      </c>
      <c r="N46" s="22" t="e">
        <f>H46*'(3) Grunnlagsdata'!$C$35/1000000</f>
        <v>#DIV/0!</v>
      </c>
      <c r="O46" s="22" t="e">
        <f>I46*'(3) Grunnlagsdata'!$C$36/1000000</f>
        <v>#DIV/0!</v>
      </c>
      <c r="P46" s="23" t="e">
        <f>J46*'(3) Grunnlagsdata'!$C$37/1000000</f>
        <v>#DIV/0!</v>
      </c>
      <c r="Q46" s="21" t="e">
        <f t="shared" ref="Q46:Q52" si="1">SUM(L46:P46)</f>
        <v>#DIV/0!</v>
      </c>
    </row>
    <row r="47" spans="1:17" x14ac:dyDescent="0.3">
      <c r="A47" s="58" t="s">
        <v>312</v>
      </c>
      <c r="B47" s="14" t="str">
        <f>'(3) Grunnlagsdata'!B12</f>
        <v>Enga ra</v>
      </c>
      <c r="C47" s="16" t="e">
        <f>'(3) Grunnlagsdata'!C12/'(1) Inngangsdata'!F13*'(1) Inngangsdata'!E13</f>
        <v>#DIV/0!</v>
      </c>
      <c r="D47" s="16" t="e">
        <f>C47/'(1) Inngangsdata'!F13</f>
        <v>#DIV/0!</v>
      </c>
      <c r="E47" s="16" t="e">
        <f>D47*'(1) Inngangsdata'!F13*'(1) Inngangsdata'!E13</f>
        <v>#DIV/0!</v>
      </c>
      <c r="F47" s="17" t="e">
        <f>E47*'(1) Inngangsdata'!H13</f>
        <v>#DIV/0!</v>
      </c>
      <c r="G47" s="11" t="e">
        <f>E47*'(1) Inngangsdata'!I13</f>
        <v>#DIV/0!</v>
      </c>
      <c r="H47" s="11" t="e">
        <f>E47*'(1) Inngangsdata'!J13</f>
        <v>#DIV/0!</v>
      </c>
      <c r="I47" s="11" t="e">
        <f>E47*'(1) Inngangsdata'!K13</f>
        <v>#DIV/0!</v>
      </c>
      <c r="J47" s="11" t="e">
        <f>E47*'(1) Inngangsdata'!L13</f>
        <v>#DIV/0!</v>
      </c>
      <c r="K47" s="21" t="e">
        <f t="shared" si="0"/>
        <v>#DIV/0!</v>
      </c>
      <c r="L47" s="17" t="e">
        <f>F47*'(3) Grunnlagsdata'!$C$33/1000000</f>
        <v>#DIV/0!</v>
      </c>
      <c r="M47" s="22" t="e">
        <f>G47*'(3) Grunnlagsdata'!$C$34/1000000</f>
        <v>#DIV/0!</v>
      </c>
      <c r="N47" s="22" t="e">
        <f>H47*'(3) Grunnlagsdata'!$C$35/1000000</f>
        <v>#DIV/0!</v>
      </c>
      <c r="O47" s="22" t="e">
        <f>I47*'(3) Grunnlagsdata'!$C$36/1000000</f>
        <v>#DIV/0!</v>
      </c>
      <c r="P47" s="23" t="e">
        <f>J47*'(3) Grunnlagsdata'!$C$37/1000000</f>
        <v>#DIV/0!</v>
      </c>
      <c r="Q47" s="21" t="e">
        <f t="shared" si="1"/>
        <v>#DIV/0!</v>
      </c>
    </row>
    <row r="48" spans="1:17" x14ac:dyDescent="0.3">
      <c r="A48" s="58" t="s">
        <v>313</v>
      </c>
      <c r="B48" s="14" t="str">
        <f>'(3) Grunnlagsdata'!B14</f>
        <v>Tønsberg ra</v>
      </c>
      <c r="C48" s="16" t="e">
        <f>'(3) Grunnlagsdata'!C14/'(1) Inngangsdata'!F14*'(1) Inngangsdata'!E14</f>
        <v>#DIV/0!</v>
      </c>
      <c r="D48" s="16" t="e">
        <f>C48/'(1) Inngangsdata'!F14</f>
        <v>#DIV/0!</v>
      </c>
      <c r="E48" s="16" t="e">
        <f>D48*'(1) Inngangsdata'!F14*'(1) Inngangsdata'!E14</f>
        <v>#DIV/0!</v>
      </c>
      <c r="F48" s="17" t="e">
        <f>E48*'(1) Inngangsdata'!H14</f>
        <v>#DIV/0!</v>
      </c>
      <c r="G48" s="11" t="e">
        <f>E48*'(1) Inngangsdata'!I14</f>
        <v>#DIV/0!</v>
      </c>
      <c r="H48" s="11" t="e">
        <f>E48*'(1) Inngangsdata'!J14</f>
        <v>#DIV/0!</v>
      </c>
      <c r="I48" s="11" t="e">
        <f>E48*'(1) Inngangsdata'!K14</f>
        <v>#DIV/0!</v>
      </c>
      <c r="J48" s="11" t="e">
        <f>E48*'(1) Inngangsdata'!L14</f>
        <v>#DIV/0!</v>
      </c>
      <c r="K48" s="21" t="e">
        <f t="shared" si="0"/>
        <v>#DIV/0!</v>
      </c>
      <c r="L48" s="17" t="e">
        <f>F48*'(3) Grunnlagsdata'!$C$33/1000000</f>
        <v>#DIV/0!</v>
      </c>
      <c r="M48" s="22" t="e">
        <f>G48*'(3) Grunnlagsdata'!$C$34/1000000</f>
        <v>#DIV/0!</v>
      </c>
      <c r="N48" s="22" t="e">
        <f>H48*'(3) Grunnlagsdata'!$C$35/1000000</f>
        <v>#DIV/0!</v>
      </c>
      <c r="O48" s="22" t="e">
        <f>I48*'(3) Grunnlagsdata'!$C$36/1000000</f>
        <v>#DIV/0!</v>
      </c>
      <c r="P48" s="23" t="e">
        <f>J48*'(3) Grunnlagsdata'!$C$37/1000000</f>
        <v>#DIV/0!</v>
      </c>
      <c r="Q48" s="21" t="e">
        <f t="shared" si="1"/>
        <v>#DIV/0!</v>
      </c>
    </row>
    <row r="49" spans="1:17" x14ac:dyDescent="0.3">
      <c r="A49" s="58" t="s">
        <v>314</v>
      </c>
      <c r="B49" s="14" t="str">
        <f>'(3) Grunnlagsdata'!B15</f>
        <v>Bekkevika ra</v>
      </c>
      <c r="C49" s="16" t="e">
        <f>'(3) Grunnlagsdata'!C15/'(1) Inngangsdata'!F15*'(1) Inngangsdata'!E15</f>
        <v>#DIV/0!</v>
      </c>
      <c r="D49" s="16" t="e">
        <f>C49/'(1) Inngangsdata'!F15</f>
        <v>#DIV/0!</v>
      </c>
      <c r="E49" s="16" t="e">
        <f>D49*'(1) Inngangsdata'!F15*'(1) Inngangsdata'!E15</f>
        <v>#DIV/0!</v>
      </c>
      <c r="F49" s="17" t="e">
        <f>E49*'(1) Inngangsdata'!H15</f>
        <v>#DIV/0!</v>
      </c>
      <c r="G49" s="11" t="e">
        <f>E49*'(1) Inngangsdata'!I15</f>
        <v>#DIV/0!</v>
      </c>
      <c r="H49" s="11" t="e">
        <f>E49*'(1) Inngangsdata'!J15</f>
        <v>#DIV/0!</v>
      </c>
      <c r="I49" s="11" t="e">
        <f>E49*'(1) Inngangsdata'!K15</f>
        <v>#DIV/0!</v>
      </c>
      <c r="J49" s="11" t="e">
        <f>E49*'(1) Inngangsdata'!L15</f>
        <v>#DIV/0!</v>
      </c>
      <c r="K49" s="21" t="e">
        <f t="shared" si="0"/>
        <v>#DIV/0!</v>
      </c>
      <c r="L49" s="17" t="e">
        <f>F49*'(3) Grunnlagsdata'!$C$33/1000000</f>
        <v>#DIV/0!</v>
      </c>
      <c r="M49" s="22" t="e">
        <f>G49*'(3) Grunnlagsdata'!$C$34/1000000</f>
        <v>#DIV/0!</v>
      </c>
      <c r="N49" s="22" t="e">
        <f>H49*'(3) Grunnlagsdata'!$C$35/1000000</f>
        <v>#DIV/0!</v>
      </c>
      <c r="O49" s="22" t="e">
        <f>I49*'(3) Grunnlagsdata'!$C$36/1000000</f>
        <v>#DIV/0!</v>
      </c>
      <c r="P49" s="23" t="e">
        <f>J49*'(3) Grunnlagsdata'!$C$37/1000000</f>
        <v>#DIV/0!</v>
      </c>
      <c r="Q49" s="21" t="e">
        <f t="shared" si="1"/>
        <v>#DIV/0!</v>
      </c>
    </row>
    <row r="50" spans="1:17" x14ac:dyDescent="0.3">
      <c r="A50" s="58" t="s">
        <v>315</v>
      </c>
      <c r="B50" s="14" t="str">
        <f>'(3) Grunnlagsdata'!B16</f>
        <v>Søbyholmen ra</v>
      </c>
      <c r="C50" s="16" t="e">
        <f>'(3) Grunnlagsdata'!C16/'(1) Inngangsdata'!F16*'(1) Inngangsdata'!E16</f>
        <v>#DIV/0!</v>
      </c>
      <c r="D50" s="16" t="e">
        <f>C50/'(1) Inngangsdata'!F16</f>
        <v>#DIV/0!</v>
      </c>
      <c r="E50" s="16" t="e">
        <f>D50*'(1) Inngangsdata'!F16*'(1) Inngangsdata'!E16</f>
        <v>#DIV/0!</v>
      </c>
      <c r="F50" s="17" t="e">
        <f>E50*'(1) Inngangsdata'!H16</f>
        <v>#DIV/0!</v>
      </c>
      <c r="G50" s="11" t="e">
        <f>E50*'(1) Inngangsdata'!I16</f>
        <v>#DIV/0!</v>
      </c>
      <c r="H50" s="11" t="e">
        <f>E50*'(1) Inngangsdata'!J16</f>
        <v>#DIV/0!</v>
      </c>
      <c r="I50" s="11" t="e">
        <f>E50*'(1) Inngangsdata'!K16</f>
        <v>#DIV/0!</v>
      </c>
      <c r="J50" s="11" t="e">
        <f>E50*'(1) Inngangsdata'!L16</f>
        <v>#DIV/0!</v>
      </c>
      <c r="K50" s="21" t="e">
        <f t="shared" si="0"/>
        <v>#DIV/0!</v>
      </c>
      <c r="L50" s="17" t="e">
        <f>F50*'(3) Grunnlagsdata'!$C$33/1000000</f>
        <v>#DIV/0!</v>
      </c>
      <c r="M50" s="22" t="e">
        <f>G50*'(3) Grunnlagsdata'!$C$34/1000000</f>
        <v>#DIV/0!</v>
      </c>
      <c r="N50" s="22" t="e">
        <f>H50*'(3) Grunnlagsdata'!$C$35/1000000</f>
        <v>#DIV/0!</v>
      </c>
      <c r="O50" s="22" t="e">
        <f>I50*'(3) Grunnlagsdata'!$C$36/1000000</f>
        <v>#DIV/0!</v>
      </c>
      <c r="P50" s="23" t="e">
        <f>J50*'(3) Grunnlagsdata'!$C$37/1000000</f>
        <v>#DIV/0!</v>
      </c>
      <c r="Q50" s="21" t="e">
        <f t="shared" si="1"/>
        <v>#DIV/0!</v>
      </c>
    </row>
    <row r="51" spans="1:17" x14ac:dyDescent="0.3">
      <c r="A51" s="58" t="s">
        <v>316</v>
      </c>
      <c r="B51" s="14" t="str">
        <f>'(3) Grunnlagsdata'!B19</f>
        <v>Holmestrand ra</v>
      </c>
      <c r="C51" s="16" t="e">
        <f>'(3) Grunnlagsdata'!C19/'(1) Inngangsdata'!F17*'(1) Inngangsdata'!E17</f>
        <v>#DIV/0!</v>
      </c>
      <c r="D51" s="16" t="e">
        <f>C51/'(1) Inngangsdata'!F17</f>
        <v>#DIV/0!</v>
      </c>
      <c r="E51" s="16" t="e">
        <f>D51*'(1) Inngangsdata'!F17*'(1) Inngangsdata'!E17</f>
        <v>#DIV/0!</v>
      </c>
      <c r="F51" s="17" t="e">
        <f>E51*'(1) Inngangsdata'!H17</f>
        <v>#DIV/0!</v>
      </c>
      <c r="G51" s="11" t="e">
        <f>E51*'(1) Inngangsdata'!I17</f>
        <v>#DIV/0!</v>
      </c>
      <c r="H51" s="11" t="e">
        <f>E51*'(1) Inngangsdata'!J17</f>
        <v>#DIV/0!</v>
      </c>
      <c r="I51" s="11" t="e">
        <f>E51*'(1) Inngangsdata'!K17</f>
        <v>#DIV/0!</v>
      </c>
      <c r="J51" s="11" t="e">
        <f>E51*'(1) Inngangsdata'!L17</f>
        <v>#DIV/0!</v>
      </c>
      <c r="K51" s="21" t="e">
        <f t="shared" si="0"/>
        <v>#DIV/0!</v>
      </c>
      <c r="L51" s="17" t="e">
        <f>F51*'(3) Grunnlagsdata'!$C$33/1000000</f>
        <v>#DIV/0!</v>
      </c>
      <c r="M51" s="22" t="e">
        <f>G51*'(3) Grunnlagsdata'!$C$34/1000000</f>
        <v>#DIV/0!</v>
      </c>
      <c r="N51" s="22" t="e">
        <f>H51*'(3) Grunnlagsdata'!$C$35/1000000</f>
        <v>#DIV/0!</v>
      </c>
      <c r="O51" s="22" t="e">
        <f>I51*'(3) Grunnlagsdata'!$C$36/1000000</f>
        <v>#DIV/0!</v>
      </c>
      <c r="P51" s="23" t="e">
        <f>J51*'(3) Grunnlagsdata'!$C$37/1000000</f>
        <v>#DIV/0!</v>
      </c>
      <c r="Q51" s="21" t="e">
        <f t="shared" si="1"/>
        <v>#DIV/0!</v>
      </c>
    </row>
    <row r="52" spans="1:17" x14ac:dyDescent="0.3">
      <c r="A52" s="58" t="s">
        <v>317</v>
      </c>
      <c r="B52" s="14" t="str">
        <f>'(3) Grunnlagsdata'!B20</f>
        <v>Vike ra</v>
      </c>
      <c r="C52" s="16" t="e">
        <f>'(3) Grunnlagsdata'!C20/'(1) Inngangsdata'!F18*'(1) Inngangsdata'!E18</f>
        <v>#DIV/0!</v>
      </c>
      <c r="D52" s="16" t="e">
        <f>C52/'(1) Inngangsdata'!F18</f>
        <v>#DIV/0!</v>
      </c>
      <c r="E52" s="16" t="e">
        <f>D52*'(1) Inngangsdata'!F18*'(1) Inngangsdata'!E18</f>
        <v>#DIV/0!</v>
      </c>
      <c r="F52" s="17" t="e">
        <f>E52*'(1) Inngangsdata'!H18</f>
        <v>#DIV/0!</v>
      </c>
      <c r="G52" s="11" t="e">
        <f>E52*'(1) Inngangsdata'!I18</f>
        <v>#DIV/0!</v>
      </c>
      <c r="H52" s="11" t="e">
        <f>E52*'(1) Inngangsdata'!J18</f>
        <v>#DIV/0!</v>
      </c>
      <c r="I52" s="11" t="e">
        <f>E52*'(1) Inngangsdata'!K18</f>
        <v>#DIV/0!</v>
      </c>
      <c r="J52" s="11" t="e">
        <f>E52*'(1) Inngangsdata'!L18</f>
        <v>#DIV/0!</v>
      </c>
      <c r="K52" s="21" t="e">
        <f t="shared" si="0"/>
        <v>#DIV/0!</v>
      </c>
      <c r="L52" s="24" t="e">
        <f>F52*'(3) Grunnlagsdata'!$C$33/1000000</f>
        <v>#DIV/0!</v>
      </c>
      <c r="M52" s="25" t="e">
        <f>G52*'(3) Grunnlagsdata'!$C$34/1000000</f>
        <v>#DIV/0!</v>
      </c>
      <c r="N52" s="25" t="e">
        <f>H52*'(3) Grunnlagsdata'!$C$35/1000000</f>
        <v>#DIV/0!</v>
      </c>
      <c r="O52" s="25" t="e">
        <f>I52*'(3) Grunnlagsdata'!$C$36/1000000</f>
        <v>#DIV/0!</v>
      </c>
      <c r="P52" s="26" t="e">
        <f>J52*'(3) Grunnlagsdata'!$C$37/1000000</f>
        <v>#DIV/0!</v>
      </c>
      <c r="Q52" s="21" t="e">
        <f t="shared" si="1"/>
        <v>#DIV/0!</v>
      </c>
    </row>
    <row r="53" spans="1:17" s="52" customFormat="1" x14ac:dyDescent="0.3">
      <c r="A53" s="64" t="s">
        <v>37</v>
      </c>
      <c r="B53" s="50" t="s">
        <v>16</v>
      </c>
      <c r="C53" s="51" t="e">
        <f t="shared" ref="C53:Q53" si="2">SUM(C45:C52)</f>
        <v>#DIV/0!</v>
      </c>
      <c r="D53" s="51" t="e">
        <f t="shared" si="2"/>
        <v>#DIV/0!</v>
      </c>
      <c r="E53" s="51" t="e">
        <f t="shared" si="2"/>
        <v>#DIV/0!</v>
      </c>
      <c r="F53" s="51" t="e">
        <f t="shared" si="2"/>
        <v>#DIV/0!</v>
      </c>
      <c r="G53" s="51" t="e">
        <f t="shared" si="2"/>
        <v>#DIV/0!</v>
      </c>
      <c r="H53" s="51" t="e">
        <f t="shared" si="2"/>
        <v>#DIV/0!</v>
      </c>
      <c r="I53" s="51" t="e">
        <f t="shared" si="2"/>
        <v>#DIV/0!</v>
      </c>
      <c r="J53" s="51" t="e">
        <f t="shared" si="2"/>
        <v>#DIV/0!</v>
      </c>
      <c r="K53" s="54" t="e">
        <f t="shared" si="2"/>
        <v>#DIV/0!</v>
      </c>
      <c r="L53" s="51" t="e">
        <f t="shared" si="2"/>
        <v>#DIV/0!</v>
      </c>
      <c r="M53" s="51" t="e">
        <f t="shared" si="2"/>
        <v>#DIV/0!</v>
      </c>
      <c r="N53" s="51" t="e">
        <f t="shared" si="2"/>
        <v>#DIV/0!</v>
      </c>
      <c r="O53" s="51" t="e">
        <f t="shared" si="2"/>
        <v>#DIV/0!</v>
      </c>
      <c r="P53" s="51" t="e">
        <f t="shared" si="2"/>
        <v>#DIV/0!</v>
      </c>
      <c r="Q53" s="51" t="e">
        <f t="shared" si="2"/>
        <v>#DIV/0!</v>
      </c>
    </row>
    <row r="54" spans="1:17" s="49" customFormat="1" ht="10.199999999999999" x14ac:dyDescent="0.2">
      <c r="A54" s="65"/>
      <c r="B54" s="49" t="s">
        <v>30</v>
      </c>
      <c r="C54" s="48"/>
      <c r="D54" s="48"/>
      <c r="E54" s="48"/>
      <c r="K54" s="53" t="e">
        <f>SUM(F53:J53)</f>
        <v>#DIV/0!</v>
      </c>
      <c r="Q54" s="53" t="e">
        <f>SUM(L53:P53)</f>
        <v>#DIV/0!</v>
      </c>
    </row>
    <row r="55" spans="1:17" s="49" customFormat="1" ht="10.199999999999999" x14ac:dyDescent="0.2">
      <c r="A55" s="65"/>
      <c r="C55" s="48"/>
      <c r="D55" s="48"/>
      <c r="E55" s="48"/>
      <c r="K55" s="53"/>
      <c r="Q55" s="53"/>
    </row>
    <row r="56" spans="1:17" s="49" customFormat="1" ht="10.199999999999999" x14ac:dyDescent="0.2">
      <c r="A56" s="65"/>
      <c r="C56" s="48"/>
      <c r="D56" s="48"/>
      <c r="E56" s="48"/>
      <c r="K56" s="53"/>
      <c r="Q56" s="53"/>
    </row>
    <row r="57" spans="1:17" ht="14.4" thickBot="1" x14ac:dyDescent="0.35">
      <c r="A57" s="117" t="s">
        <v>168</v>
      </c>
      <c r="B57" s="114" t="s">
        <v>136</v>
      </c>
      <c r="C57" s="115"/>
      <c r="D57" s="115"/>
      <c r="E57" s="115"/>
      <c r="F57" s="275"/>
      <c r="G57" s="275"/>
      <c r="H57" s="275"/>
      <c r="I57" s="275"/>
      <c r="J57" s="275"/>
      <c r="K57" s="275"/>
      <c r="L57" s="275"/>
      <c r="M57" s="275"/>
      <c r="N57" s="275"/>
      <c r="O57" s="275"/>
      <c r="P57" s="275"/>
      <c r="Q57" s="275"/>
    </row>
    <row r="58" spans="1:17" s="111" customFormat="1" ht="24" customHeight="1" x14ac:dyDescent="0.3">
      <c r="A58" s="110"/>
      <c r="B58" s="112"/>
      <c r="C58" s="274" t="str">
        <f>C43</f>
        <v>Antall km</v>
      </c>
      <c r="D58" s="274" t="str">
        <f>D43</f>
        <v xml:space="preserve">Antall transporter </v>
      </c>
      <c r="E58" s="112"/>
      <c r="F58" s="473" t="str">
        <f>F43</f>
        <v>Andel tonnkm</v>
      </c>
      <c r="G58" s="454"/>
      <c r="H58" s="454"/>
      <c r="I58" s="454"/>
      <c r="J58" s="454"/>
      <c r="K58" s="454"/>
      <c r="L58" s="473" t="str">
        <f>L43</f>
        <v>Utslipp av CO2 pr. år (tonn/år)</v>
      </c>
      <c r="M58" s="454"/>
      <c r="N58" s="454"/>
      <c r="O58" s="454"/>
      <c r="P58" s="454"/>
      <c r="Q58" s="454"/>
    </row>
    <row r="59" spans="1:17" x14ac:dyDescent="0.3">
      <c r="B59" s="13" t="s">
        <v>0</v>
      </c>
      <c r="C59" s="13" t="s">
        <v>1</v>
      </c>
      <c r="D59" s="13" t="s">
        <v>102</v>
      </c>
      <c r="E59" s="13" t="s">
        <v>64</v>
      </c>
      <c r="F59" s="271" t="s">
        <v>7</v>
      </c>
      <c r="G59" s="181" t="s">
        <v>14</v>
      </c>
      <c r="H59" s="181" t="s">
        <v>13</v>
      </c>
      <c r="I59" s="181" t="s">
        <v>12</v>
      </c>
      <c r="J59" s="181" t="s">
        <v>11</v>
      </c>
      <c r="K59" s="272" t="s">
        <v>16</v>
      </c>
      <c r="L59" s="271" t="s">
        <v>7</v>
      </c>
      <c r="M59" s="181" t="s">
        <v>14</v>
      </c>
      <c r="N59" s="181" t="s">
        <v>13</v>
      </c>
      <c r="O59" s="181" t="s">
        <v>12</v>
      </c>
      <c r="P59" s="181" t="s">
        <v>11</v>
      </c>
      <c r="Q59" s="273" t="s">
        <v>16</v>
      </c>
    </row>
    <row r="60" spans="1:17" x14ac:dyDescent="0.3">
      <c r="A60" s="58" t="s">
        <v>309</v>
      </c>
      <c r="B60" s="14" t="s">
        <v>137</v>
      </c>
      <c r="C60" s="16" t="e">
        <f>'(1) Inngangsdata'!F59/'(1) Inngangsdata'!F54*'(1) Inngangsdata'!E54</f>
        <v>#DIV/0!</v>
      </c>
      <c r="D60" s="16" t="e">
        <f>'(1) Inngangsdata'!F59/'(1) Inngangsdata'!F54</f>
        <v>#DIV/0!</v>
      </c>
      <c r="E60" s="16" t="e">
        <f>D60*'(1) Inngangsdata'!E54*'(1) Inngangsdata'!F54</f>
        <v>#DIV/0!</v>
      </c>
      <c r="F60" s="18" t="e">
        <f>$E$60*'(1) Inngangsdata'!H54</f>
        <v>#DIV/0!</v>
      </c>
      <c r="G60" s="19" t="e">
        <f>$E$60*'(1) Inngangsdata'!I54</f>
        <v>#DIV/0!</v>
      </c>
      <c r="H60" s="19" t="e">
        <f>$E$60*'(1) Inngangsdata'!J54</f>
        <v>#DIV/0!</v>
      </c>
      <c r="I60" s="19" t="e">
        <f>$E$60*'(1) Inngangsdata'!K54</f>
        <v>#DIV/0!</v>
      </c>
      <c r="J60" s="20" t="e">
        <f>$E$60*'(1) Inngangsdata'!L54</f>
        <v>#DIV/0!</v>
      </c>
      <c r="K60" s="21" t="e">
        <f>SUM(F60:J60)</f>
        <v>#DIV/0!</v>
      </c>
      <c r="L60" s="18" t="e">
        <f>F60*'(3) Grunnlagsdata'!$C$33/1000000</f>
        <v>#DIV/0!</v>
      </c>
      <c r="M60" s="19" t="e">
        <f>G60*'(3) Grunnlagsdata'!$C$34/1000000</f>
        <v>#DIV/0!</v>
      </c>
      <c r="N60" s="19" t="e">
        <f>H60*'(3) Grunnlagsdata'!$C$35/1000000</f>
        <v>#DIV/0!</v>
      </c>
      <c r="O60" s="19" t="e">
        <f>I60*'(3) Grunnlagsdata'!$C$36/1000000</f>
        <v>#DIV/0!</v>
      </c>
      <c r="P60" s="20" t="e">
        <f>J60*'(3) Grunnlagsdata'!$C$37/1000000</f>
        <v>#DIV/0!</v>
      </c>
      <c r="Q60" s="21" t="e">
        <f>SUM(L60:P60)</f>
        <v>#DIV/0!</v>
      </c>
    </row>
    <row r="61" spans="1:17" x14ac:dyDescent="0.3">
      <c r="A61" s="58" t="s">
        <v>310</v>
      </c>
      <c r="B61" s="13" t="s">
        <v>138</v>
      </c>
      <c r="C61" s="104" t="e">
        <f>'(1) Inngangsdata'!F59/'(1) Inngangsdata'!F55*'(1) Inngangsdata'!E55</f>
        <v>#DIV/0!</v>
      </c>
      <c r="D61" s="104" t="e">
        <f>'(1) Inngangsdata'!F59/'(1) Inngangsdata'!F55</f>
        <v>#DIV/0!</v>
      </c>
      <c r="E61" s="104" t="e">
        <f>D61*'(1) Inngangsdata'!E55*'(1) Inngangsdata'!F55</f>
        <v>#DIV/0!</v>
      </c>
      <c r="F61" s="24" t="e">
        <f>$E$61*'(1) Inngangsdata'!H55</f>
        <v>#DIV/0!</v>
      </c>
      <c r="G61" s="25" t="e">
        <f>$E$61*'(1) Inngangsdata'!I55</f>
        <v>#DIV/0!</v>
      </c>
      <c r="H61" s="25" t="e">
        <f>$E$61*'(1) Inngangsdata'!J55</f>
        <v>#DIV/0!</v>
      </c>
      <c r="I61" s="25" t="e">
        <f>$E$61*'(1) Inngangsdata'!K55</f>
        <v>#DIV/0!</v>
      </c>
      <c r="J61" s="26" t="e">
        <f>$E$61*'(1) Inngangsdata'!L55</f>
        <v>#DIV/0!</v>
      </c>
      <c r="K61" s="105" t="e">
        <f t="shared" ref="K61" si="3">SUM(F61:J61)</f>
        <v>#DIV/0!</v>
      </c>
      <c r="L61" s="24" t="e">
        <f>F61*'(3) Grunnlagsdata'!$C$33/1000000</f>
        <v>#DIV/0!</v>
      </c>
      <c r="M61" s="25" t="e">
        <f>G61*'(3) Grunnlagsdata'!$C$34/1000000</f>
        <v>#DIV/0!</v>
      </c>
      <c r="N61" s="25" t="e">
        <f>H61*'(3) Grunnlagsdata'!$C$35/1000000</f>
        <v>#DIV/0!</v>
      </c>
      <c r="O61" s="25" t="e">
        <f>I61*'(3) Grunnlagsdata'!$C$36/1000000</f>
        <v>#DIV/0!</v>
      </c>
      <c r="P61" s="26" t="e">
        <f>J61*'(3) Grunnlagsdata'!$C$37/1000000</f>
        <v>#DIV/0!</v>
      </c>
      <c r="Q61" s="105" t="e">
        <f t="shared" ref="Q61" si="4">SUM(L61:P61)</f>
        <v>#DIV/0!</v>
      </c>
    </row>
    <row r="62" spans="1:17" s="52" customFormat="1" x14ac:dyDescent="0.3">
      <c r="A62" s="64" t="s">
        <v>168</v>
      </c>
      <c r="B62" s="50" t="s">
        <v>16</v>
      </c>
      <c r="C62" s="51"/>
      <c r="D62" s="51"/>
      <c r="E62" s="51"/>
      <c r="F62" s="106" t="e">
        <f>SUM(F60:F61)</f>
        <v>#DIV/0!</v>
      </c>
      <c r="G62" s="51" t="e">
        <f t="shared" ref="G62:K62" si="5">SUM(G60:G61)</f>
        <v>#DIV/0!</v>
      </c>
      <c r="H62" s="51" t="e">
        <f t="shared" si="5"/>
        <v>#DIV/0!</v>
      </c>
      <c r="I62" s="51" t="e">
        <f t="shared" si="5"/>
        <v>#DIV/0!</v>
      </c>
      <c r="J62" s="51" t="e">
        <f t="shared" si="5"/>
        <v>#DIV/0!</v>
      </c>
      <c r="K62" s="107" t="e">
        <f t="shared" si="5"/>
        <v>#DIV/0!</v>
      </c>
      <c r="L62" s="51" t="e">
        <f>SUM(L60:L61)</f>
        <v>#DIV/0!</v>
      </c>
      <c r="M62" s="51" t="e">
        <f t="shared" ref="M62:P62" si="6">SUM(M60:M61)</f>
        <v>#DIV/0!</v>
      </c>
      <c r="N62" s="51" t="e">
        <f t="shared" si="6"/>
        <v>#DIV/0!</v>
      </c>
      <c r="O62" s="51" t="e">
        <f t="shared" si="6"/>
        <v>#DIV/0!</v>
      </c>
      <c r="P62" s="51" t="e">
        <f t="shared" si="6"/>
        <v>#DIV/0!</v>
      </c>
      <c r="Q62" s="51" t="e">
        <f>SUM(Q60:Q61)</f>
        <v>#DIV/0!</v>
      </c>
    </row>
    <row r="63" spans="1:17" s="49" customFormat="1" ht="10.199999999999999" x14ac:dyDescent="0.2">
      <c r="A63" s="65"/>
      <c r="C63" s="48"/>
      <c r="D63" s="48"/>
      <c r="E63" s="48"/>
      <c r="K63" s="53"/>
      <c r="Q63" s="53" t="e">
        <f>SUM(L62:P62)</f>
        <v>#DIV/0!</v>
      </c>
    </row>
    <row r="64" spans="1:17" s="49" customFormat="1" ht="10.199999999999999" x14ac:dyDescent="0.2">
      <c r="A64" s="65"/>
      <c r="C64" s="48"/>
      <c r="D64" s="48"/>
      <c r="E64" s="48"/>
      <c r="K64" s="53"/>
      <c r="Q64" s="53"/>
    </row>
    <row r="65" spans="1:17" ht="14.4" thickBot="1" x14ac:dyDescent="0.35">
      <c r="A65" s="117" t="s">
        <v>169</v>
      </c>
      <c r="B65" s="114" t="s">
        <v>150</v>
      </c>
      <c r="C65" s="115"/>
      <c r="D65" s="115"/>
      <c r="E65" s="115"/>
      <c r="F65" s="275"/>
      <c r="G65" s="275"/>
      <c r="H65" s="275"/>
      <c r="I65" s="275"/>
      <c r="J65" s="275"/>
      <c r="K65" s="275"/>
      <c r="L65" s="275"/>
      <c r="M65" s="275"/>
      <c r="N65" s="275"/>
      <c r="O65" s="275"/>
      <c r="P65" s="275"/>
      <c r="Q65" s="275"/>
    </row>
    <row r="66" spans="1:17" s="111" customFormat="1" ht="24" customHeight="1" x14ac:dyDescent="0.3">
      <c r="A66" s="110"/>
      <c r="B66" s="112"/>
      <c r="C66" s="274" t="str">
        <f>C58</f>
        <v>Antall km</v>
      </c>
      <c r="D66" s="274" t="str">
        <f t="shared" ref="D66:Q66" si="7">D58</f>
        <v xml:space="preserve">Antall transporter </v>
      </c>
      <c r="E66" s="274"/>
      <c r="F66" s="473" t="str">
        <f t="shared" si="7"/>
        <v>Andel tonnkm</v>
      </c>
      <c r="G66" s="454">
        <f t="shared" si="7"/>
        <v>0</v>
      </c>
      <c r="H66" s="454">
        <f t="shared" si="7"/>
        <v>0</v>
      </c>
      <c r="I66" s="454">
        <f t="shared" si="7"/>
        <v>0</v>
      </c>
      <c r="J66" s="454">
        <f t="shared" si="7"/>
        <v>0</v>
      </c>
      <c r="K66" s="454">
        <f t="shared" si="7"/>
        <v>0</v>
      </c>
      <c r="L66" s="473" t="str">
        <f t="shared" si="7"/>
        <v>Utslipp av CO2 pr. år (tonn/år)</v>
      </c>
      <c r="M66" s="454">
        <f t="shared" si="7"/>
        <v>0</v>
      </c>
      <c r="N66" s="454">
        <f t="shared" si="7"/>
        <v>0</v>
      </c>
      <c r="O66" s="454">
        <f t="shared" si="7"/>
        <v>0</v>
      </c>
      <c r="P66" s="454">
        <f t="shared" si="7"/>
        <v>0</v>
      </c>
      <c r="Q66" s="454">
        <f t="shared" si="7"/>
        <v>0</v>
      </c>
    </row>
    <row r="67" spans="1:17" x14ac:dyDescent="0.3">
      <c r="B67" s="13" t="s">
        <v>2</v>
      </c>
      <c r="C67" s="181"/>
      <c r="D67" s="181" t="s">
        <v>102</v>
      </c>
      <c r="E67" s="181" t="s">
        <v>64</v>
      </c>
      <c r="F67" s="271" t="s">
        <v>7</v>
      </c>
      <c r="G67" s="181" t="s">
        <v>14</v>
      </c>
      <c r="H67" s="181" t="s">
        <v>13</v>
      </c>
      <c r="I67" s="181" t="s">
        <v>12</v>
      </c>
      <c r="J67" s="181" t="s">
        <v>11</v>
      </c>
      <c r="K67" s="272" t="s">
        <v>16</v>
      </c>
      <c r="L67" s="271" t="s">
        <v>7</v>
      </c>
      <c r="M67" s="181" t="s">
        <v>14</v>
      </c>
      <c r="N67" s="181" t="s">
        <v>13</v>
      </c>
      <c r="O67" s="181" t="s">
        <v>12</v>
      </c>
      <c r="P67" s="181" t="s">
        <v>11</v>
      </c>
      <c r="Q67" s="273" t="s">
        <v>16</v>
      </c>
    </row>
    <row r="68" spans="1:17" x14ac:dyDescent="0.3">
      <c r="A68" s="58" t="s">
        <v>318</v>
      </c>
      <c r="B68" s="14" t="s">
        <v>155</v>
      </c>
      <c r="C68" s="16" t="e">
        <f>'(1) Inngangsdata'!D96/'(1) Inngangsdata'!F64*'(1) Inngangsdata'!E64</f>
        <v>#DIV/0!</v>
      </c>
      <c r="D68" s="16" t="e">
        <f>'(1) Inngangsdata'!D96/'(1) Inngangsdata'!F64</f>
        <v>#DIV/0!</v>
      </c>
      <c r="E68" s="16" t="e">
        <f>D68*'(1) Inngangsdata'!E64*'(1) Inngangsdata'!F64</f>
        <v>#DIV/0!</v>
      </c>
      <c r="F68" s="18" t="e">
        <f>$E$68*'(1) Inngangsdata'!H64</f>
        <v>#DIV/0!</v>
      </c>
      <c r="G68" s="19" t="e">
        <f>$E$68*'(1) Inngangsdata'!I64</f>
        <v>#DIV/0!</v>
      </c>
      <c r="H68" s="19" t="e">
        <f>$E$68*'(1) Inngangsdata'!J64</f>
        <v>#DIV/0!</v>
      </c>
      <c r="I68" s="19" t="e">
        <f>$E$68*'(1) Inngangsdata'!K64</f>
        <v>#DIV/0!</v>
      </c>
      <c r="J68" s="20" t="e">
        <f>$E$68*'(1) Inngangsdata'!L64</f>
        <v>#DIV/0!</v>
      </c>
      <c r="K68" s="21" t="e">
        <f>SUM(F68:J68)</f>
        <v>#DIV/0!</v>
      </c>
      <c r="L68" s="18" t="e">
        <f>F68*'(3) Grunnlagsdata'!$C$33/1000000</f>
        <v>#DIV/0!</v>
      </c>
      <c r="M68" s="19" t="e">
        <f>G68*'(3) Grunnlagsdata'!$C$34/1000000</f>
        <v>#DIV/0!</v>
      </c>
      <c r="N68" s="19" t="e">
        <f>H68*'(3) Grunnlagsdata'!$C$35/1000000</f>
        <v>#DIV/0!</v>
      </c>
      <c r="O68" s="19" t="e">
        <f>I68*'(3) Grunnlagsdata'!$C$36/1000000</f>
        <v>#DIV/0!</v>
      </c>
      <c r="P68" s="20" t="e">
        <f>J68*'(3) Grunnlagsdata'!$C$37/1000000</f>
        <v>#DIV/0!</v>
      </c>
      <c r="Q68" s="21" t="e">
        <f>SUM(L68:P68)</f>
        <v>#DIV/0!</v>
      </c>
    </row>
    <row r="69" spans="1:17" x14ac:dyDescent="0.3">
      <c r="A69" s="58" t="s">
        <v>319</v>
      </c>
      <c r="B69" s="13" t="s">
        <v>156</v>
      </c>
      <c r="C69" s="104" t="e">
        <f>D69*'(1) Inngangsdata'!E65</f>
        <v>#DIV/0!</v>
      </c>
      <c r="D69" s="104" t="e">
        <f>'(1) Inngangsdata'!D97/'(1) Inngangsdata'!F65</f>
        <v>#DIV/0!</v>
      </c>
      <c r="E69" s="16" t="e">
        <f>D69*'(1) Inngangsdata'!E65*'(1) Inngangsdata'!F65</f>
        <v>#DIV/0!</v>
      </c>
      <c r="F69" s="24" t="e">
        <f>$E$69*'(1) Inngangsdata'!H65</f>
        <v>#DIV/0!</v>
      </c>
      <c r="G69" s="25" t="e">
        <f>$E$69*'(1) Inngangsdata'!I65</f>
        <v>#DIV/0!</v>
      </c>
      <c r="H69" s="25" t="e">
        <f>$E$69*'(1) Inngangsdata'!J65</f>
        <v>#DIV/0!</v>
      </c>
      <c r="I69" s="25" t="e">
        <f>$E$69*'(1) Inngangsdata'!K65</f>
        <v>#DIV/0!</v>
      </c>
      <c r="J69" s="26" t="e">
        <f>$E$69*'(1) Inngangsdata'!L65</f>
        <v>#DIV/0!</v>
      </c>
      <c r="K69" s="105" t="e">
        <f t="shared" ref="K69" si="8">SUM(F69:J69)</f>
        <v>#DIV/0!</v>
      </c>
      <c r="L69" s="24" t="e">
        <f>F69*'(3) Grunnlagsdata'!$C$33/1000000</f>
        <v>#DIV/0!</v>
      </c>
      <c r="M69" s="25" t="e">
        <f>G69*'(3) Grunnlagsdata'!$C$34/1000000</f>
        <v>#DIV/0!</v>
      </c>
      <c r="N69" s="25" t="e">
        <f>H69*'(3) Grunnlagsdata'!$C$35/1000000</f>
        <v>#DIV/0!</v>
      </c>
      <c r="O69" s="25" t="e">
        <f>I69*'(3) Grunnlagsdata'!$C$36/1000000</f>
        <v>#DIV/0!</v>
      </c>
      <c r="P69" s="26" t="e">
        <f>J69*'(3) Grunnlagsdata'!$C$37/1000000</f>
        <v>#DIV/0!</v>
      </c>
      <c r="Q69" s="105" t="e">
        <f t="shared" ref="Q69" si="9">SUM(L69:P69)</f>
        <v>#DIV/0!</v>
      </c>
    </row>
    <row r="70" spans="1:17" s="52" customFormat="1" x14ac:dyDescent="0.3">
      <c r="A70" s="64" t="s">
        <v>169</v>
      </c>
      <c r="B70" s="50" t="s">
        <v>16</v>
      </c>
      <c r="C70" s="51"/>
      <c r="D70" s="51"/>
      <c r="E70" s="51"/>
      <c r="F70" s="106" t="e">
        <f>SUM(F68:F69)</f>
        <v>#DIV/0!</v>
      </c>
      <c r="G70" s="51" t="e">
        <f t="shared" ref="G70:K70" si="10">SUM(G68:G69)</f>
        <v>#DIV/0!</v>
      </c>
      <c r="H70" s="51" t="e">
        <f t="shared" si="10"/>
        <v>#DIV/0!</v>
      </c>
      <c r="I70" s="51" t="e">
        <f t="shared" si="10"/>
        <v>#DIV/0!</v>
      </c>
      <c r="J70" s="51" t="e">
        <f t="shared" si="10"/>
        <v>#DIV/0!</v>
      </c>
      <c r="K70" s="107" t="e">
        <f t="shared" si="10"/>
        <v>#DIV/0!</v>
      </c>
      <c r="L70" s="51" t="e">
        <f>SUM(L68:L69)</f>
        <v>#DIV/0!</v>
      </c>
      <c r="M70" s="51" t="e">
        <f t="shared" ref="M70:P70" si="11">SUM(M68:M69)</f>
        <v>#DIV/0!</v>
      </c>
      <c r="N70" s="51" t="e">
        <f t="shared" si="11"/>
        <v>#DIV/0!</v>
      </c>
      <c r="O70" s="51" t="e">
        <f t="shared" si="11"/>
        <v>#DIV/0!</v>
      </c>
      <c r="P70" s="51" t="e">
        <f t="shared" si="11"/>
        <v>#DIV/0!</v>
      </c>
      <c r="Q70" s="51" t="e">
        <f>SUM(Q68:Q69)</f>
        <v>#DIV/0!</v>
      </c>
    </row>
    <row r="71" spans="1:17" s="52" customFormat="1" x14ac:dyDescent="0.3">
      <c r="A71" s="64"/>
      <c r="B71" s="119"/>
      <c r="C71" s="120"/>
      <c r="D71" s="120"/>
      <c r="E71" s="120"/>
      <c r="F71" s="120"/>
      <c r="G71" s="120"/>
      <c r="H71" s="120"/>
      <c r="I71" s="120"/>
      <c r="J71" s="120"/>
      <c r="K71" s="120"/>
      <c r="L71" s="120"/>
      <c r="M71" s="120"/>
      <c r="N71" s="120"/>
      <c r="O71" s="120"/>
      <c r="P71" s="120"/>
      <c r="Q71" s="116" t="e">
        <f>SUM(L70:P70)</f>
        <v>#DIV/0!</v>
      </c>
    </row>
    <row r="73" spans="1:17" s="52" customFormat="1" x14ac:dyDescent="0.3">
      <c r="A73" s="75" t="s">
        <v>48</v>
      </c>
      <c r="B73" s="12" t="s">
        <v>170</v>
      </c>
      <c r="C73" s="12"/>
      <c r="D73" s="12"/>
      <c r="E73" s="12"/>
      <c r="F73" s="12"/>
      <c r="G73" s="12"/>
      <c r="H73" s="12"/>
      <c r="I73" s="12"/>
      <c r="J73" s="12"/>
      <c r="K73" s="12"/>
      <c r="L73" s="12"/>
      <c r="M73" s="12"/>
      <c r="N73" s="12"/>
      <c r="O73" s="12"/>
      <c r="P73" s="12"/>
      <c r="Q73" s="121" t="e">
        <f>Q62+Q70</f>
        <v>#DIV/0!</v>
      </c>
    </row>
    <row r="74" spans="1:17" x14ac:dyDescent="0.3">
      <c r="Q74" s="116"/>
    </row>
    <row r="75" spans="1:17" x14ac:dyDescent="0.3">
      <c r="Q75" s="116"/>
    </row>
    <row r="76" spans="1:17" s="52" customFormat="1" ht="14.4" thickBot="1" x14ac:dyDescent="0.35">
      <c r="A76" s="117" t="s">
        <v>54</v>
      </c>
      <c r="B76" s="114" t="s">
        <v>180</v>
      </c>
      <c r="C76" s="114"/>
      <c r="D76" s="114"/>
      <c r="E76" s="114"/>
      <c r="F76" s="114"/>
      <c r="G76" s="114"/>
      <c r="H76" s="114"/>
      <c r="I76" s="114"/>
      <c r="J76" s="114"/>
      <c r="K76" s="114"/>
      <c r="L76" s="114"/>
      <c r="M76" s="114"/>
      <c r="N76" s="114"/>
      <c r="O76" s="114"/>
      <c r="P76" s="114"/>
      <c r="Q76" s="114"/>
    </row>
    <row r="77" spans="1:17" s="52" customFormat="1" ht="14.4" thickBot="1" x14ac:dyDescent="0.35">
      <c r="A77" s="179"/>
      <c r="B77" s="180"/>
      <c r="C77" s="276" t="s">
        <v>94</v>
      </c>
      <c r="D77" s="276" t="s">
        <v>433</v>
      </c>
      <c r="E77" s="180"/>
      <c r="F77" s="180"/>
      <c r="G77" s="180"/>
      <c r="H77" s="180"/>
      <c r="I77" s="180"/>
      <c r="J77" s="180"/>
      <c r="K77" s="180"/>
      <c r="L77" s="180"/>
      <c r="M77" s="180"/>
      <c r="N77" s="180"/>
      <c r="O77" s="180"/>
      <c r="P77" s="180"/>
      <c r="Q77" s="180"/>
    </row>
    <row r="78" spans="1:17" x14ac:dyDescent="0.3">
      <c r="A78" s="58" t="s">
        <v>177</v>
      </c>
      <c r="B78" s="14" t="s">
        <v>85</v>
      </c>
      <c r="C78" s="77">
        <f>'(1) Inngangsdata'!$D$112*'(1) Inngangsdata'!D117</f>
        <v>0</v>
      </c>
      <c r="D78" s="16">
        <f>C78*'(3) Grunnlagsdata'!C61/1000</f>
        <v>0</v>
      </c>
    </row>
    <row r="79" spans="1:17" x14ac:dyDescent="0.3">
      <c r="A79" s="58" t="s">
        <v>178</v>
      </c>
      <c r="B79" s="14" t="s">
        <v>117</v>
      </c>
      <c r="C79" s="77">
        <f>'(1) Inngangsdata'!$D$112*'(1) Inngangsdata'!D118</f>
        <v>0</v>
      </c>
      <c r="D79" s="80">
        <f>C79*'(3) Grunnlagsdata'!C62/1000</f>
        <v>0</v>
      </c>
    </row>
    <row r="80" spans="1:17" x14ac:dyDescent="0.3">
      <c r="A80" s="58" t="s">
        <v>179</v>
      </c>
      <c r="B80" s="14" t="s">
        <v>86</v>
      </c>
      <c r="C80" s="77">
        <f>'(1) Inngangsdata'!$D$112*'(1) Inngangsdata'!D119</f>
        <v>0</v>
      </c>
      <c r="D80" s="80">
        <f>C80*'(3) Grunnlagsdata'!C55/1000</f>
        <v>0</v>
      </c>
    </row>
    <row r="81" spans="1:17" x14ac:dyDescent="0.3">
      <c r="A81" s="58" t="s">
        <v>320</v>
      </c>
      <c r="B81" s="14" t="s">
        <v>96</v>
      </c>
      <c r="C81" s="77">
        <f>'(1) Inngangsdata'!$D$112*'(1) Inngangsdata'!D120</f>
        <v>0</v>
      </c>
      <c r="D81" s="77">
        <f>C81*'(3) Grunnlagsdata'!C60/1000</f>
        <v>0</v>
      </c>
    </row>
    <row r="82" spans="1:17" s="15" customFormat="1" x14ac:dyDescent="0.3">
      <c r="A82" s="79" t="s">
        <v>321</v>
      </c>
      <c r="B82" s="15" t="s">
        <v>97</v>
      </c>
      <c r="C82" s="77">
        <f>'(1) Inngangsdata'!$D$112*'(1) Inngangsdata'!D121</f>
        <v>0</v>
      </c>
      <c r="D82" s="80">
        <f>C82*'(3) Grunnlagsdata'!C58/1000</f>
        <v>0</v>
      </c>
    </row>
    <row r="83" spans="1:17" s="15" customFormat="1" x14ac:dyDescent="0.3">
      <c r="A83" s="79" t="s">
        <v>322</v>
      </c>
      <c r="B83" s="184" t="s">
        <v>55</v>
      </c>
      <c r="C83" s="77">
        <f>'(1) Inngangsdata'!$D$112*'(1) Inngangsdata'!D122</f>
        <v>0</v>
      </c>
      <c r="D83" s="80">
        <f>C83*'(3) Grunnlagsdata'!C59/1000</f>
        <v>0</v>
      </c>
    </row>
    <row r="84" spans="1:17" s="15" customFormat="1" x14ac:dyDescent="0.3">
      <c r="A84" s="71" t="s">
        <v>323</v>
      </c>
      <c r="B84" s="184" t="s">
        <v>93</v>
      </c>
      <c r="C84" s="78">
        <f>'(1) Inngangsdata'!$D$112*'(1) Inngangsdata'!D123</f>
        <v>0</v>
      </c>
      <c r="D84" s="78">
        <f>C84*'(3) Grunnlagsdata'!C63/1000</f>
        <v>0</v>
      </c>
      <c r="E84" s="13"/>
      <c r="F84" s="13"/>
      <c r="G84" s="13"/>
      <c r="H84" s="13"/>
      <c r="I84" s="13"/>
      <c r="J84" s="13"/>
      <c r="K84" s="13"/>
      <c r="L84" s="13"/>
      <c r="M84" s="13"/>
      <c r="N84" s="13"/>
      <c r="O84" s="13"/>
      <c r="P84" s="13"/>
      <c r="Q84" s="13"/>
    </row>
    <row r="85" spans="1:17" x14ac:dyDescent="0.3">
      <c r="A85" s="64" t="s">
        <v>54</v>
      </c>
      <c r="B85" s="208" t="s">
        <v>16</v>
      </c>
      <c r="C85" s="77">
        <f>SUM(C78:C84)</f>
        <v>0</v>
      </c>
      <c r="D85" s="206">
        <f>SUM(D78:D84)</f>
        <v>0</v>
      </c>
    </row>
    <row r="88" spans="1:17" ht="14.4" thickBot="1" x14ac:dyDescent="0.35">
      <c r="A88" s="117" t="s">
        <v>171</v>
      </c>
      <c r="B88" s="114" t="s">
        <v>82</v>
      </c>
      <c r="C88" s="114"/>
      <c r="D88" s="114"/>
      <c r="E88" s="114"/>
      <c r="F88" s="114"/>
      <c r="G88" s="114"/>
      <c r="H88" s="114"/>
      <c r="I88" s="114"/>
      <c r="J88" s="114"/>
      <c r="K88" s="114"/>
      <c r="L88" s="114"/>
    </row>
    <row r="89" spans="1:17" s="124" customFormat="1" x14ac:dyDescent="0.3">
      <c r="A89" s="64"/>
      <c r="B89" s="123"/>
      <c r="D89" s="123"/>
      <c r="E89" s="123"/>
      <c r="F89" s="123"/>
      <c r="G89" s="123"/>
      <c r="H89" s="123"/>
      <c r="I89" s="123"/>
      <c r="J89" s="123"/>
      <c r="K89" s="123"/>
      <c r="L89" s="123"/>
    </row>
    <row r="90" spans="1:17" x14ac:dyDescent="0.3">
      <c r="A90" s="58" t="s">
        <v>183</v>
      </c>
      <c r="B90" s="14" t="s">
        <v>173</v>
      </c>
      <c r="C90" s="125" t="s">
        <v>44</v>
      </c>
      <c r="D90" s="16">
        <f>'(1) Inngangsdata'!D100*'(1) Inngangsdata'!D74</f>
        <v>0</v>
      </c>
      <c r="E90" s="14" t="s">
        <v>77</v>
      </c>
      <c r="F90" s="16" t="s">
        <v>172</v>
      </c>
    </row>
    <row r="91" spans="1:17" x14ac:dyDescent="0.3">
      <c r="A91" s="58" t="s">
        <v>304</v>
      </c>
      <c r="B91" s="14" t="s">
        <v>50</v>
      </c>
      <c r="C91" s="125" t="s">
        <v>44</v>
      </c>
      <c r="D91" s="16">
        <f>D90*'(1) Inngangsdata'!D76</f>
        <v>0</v>
      </c>
      <c r="E91" s="14" t="s">
        <v>78</v>
      </c>
      <c r="F91" s="14" t="s">
        <v>174</v>
      </c>
    </row>
    <row r="92" spans="1:17" x14ac:dyDescent="0.3">
      <c r="A92" s="71" t="s">
        <v>324</v>
      </c>
      <c r="B92" s="13" t="s">
        <v>50</v>
      </c>
      <c r="C92" s="127" t="s">
        <v>175</v>
      </c>
      <c r="D92" s="25">
        <f>D90*'(1) Inngangsdata'!$D$76*'(3) Grunnlagsdata'!$C$47/1000</f>
        <v>0</v>
      </c>
      <c r="E92" s="13" t="s">
        <v>78</v>
      </c>
      <c r="F92" s="13"/>
      <c r="G92" s="13"/>
      <c r="H92" s="13"/>
      <c r="I92" s="13"/>
      <c r="J92" s="13"/>
      <c r="K92" s="13"/>
      <c r="L92" s="13"/>
    </row>
    <row r="93" spans="1:17" s="52" customFormat="1" x14ac:dyDescent="0.3">
      <c r="A93" s="75" t="s">
        <v>171</v>
      </c>
      <c r="B93" s="12" t="s">
        <v>434</v>
      </c>
      <c r="C93" s="128" t="s">
        <v>176</v>
      </c>
      <c r="D93" s="126">
        <f>D92*'(3) Grunnlagsdata'!$C$41</f>
        <v>0</v>
      </c>
      <c r="E93" s="12"/>
      <c r="F93" s="12"/>
      <c r="G93" s="12"/>
      <c r="H93" s="12"/>
      <c r="I93" s="12"/>
      <c r="J93" s="12"/>
      <c r="K93" s="12"/>
      <c r="L93" s="12"/>
    </row>
    <row r="94" spans="1:17" x14ac:dyDescent="0.3">
      <c r="C94" s="16"/>
    </row>
    <row r="95" spans="1:17" x14ac:dyDescent="0.3">
      <c r="C95" s="16"/>
    </row>
    <row r="96" spans="1:17" ht="14.4" thickBot="1" x14ac:dyDescent="0.35">
      <c r="A96" s="117" t="s">
        <v>67</v>
      </c>
      <c r="B96" s="114" t="s">
        <v>181</v>
      </c>
      <c r="C96" s="114"/>
      <c r="D96" s="114"/>
      <c r="E96" s="114"/>
      <c r="F96" s="114"/>
      <c r="G96" s="114"/>
      <c r="H96" s="114"/>
      <c r="I96" s="114"/>
      <c r="J96" s="114"/>
      <c r="K96" s="114"/>
      <c r="L96" s="114"/>
    </row>
    <row r="97" spans="1:12" x14ac:dyDescent="0.3">
      <c r="C97" s="16"/>
    </row>
    <row r="98" spans="1:12" x14ac:dyDescent="0.3">
      <c r="A98" s="58" t="s">
        <v>305</v>
      </c>
      <c r="B98" s="14" t="s">
        <v>182</v>
      </c>
      <c r="C98" s="125" t="s">
        <v>44</v>
      </c>
      <c r="D98" s="77">
        <f>'(1) Inngangsdata'!D92*'(1) Inngangsdata'!D108*'(1) Inngangsdata'!D76</f>
        <v>0</v>
      </c>
      <c r="E98" s="14" t="s">
        <v>78</v>
      </c>
    </row>
    <row r="99" spans="1:12" x14ac:dyDescent="0.3">
      <c r="A99" s="71" t="s">
        <v>306</v>
      </c>
      <c r="B99" s="13" t="s">
        <v>182</v>
      </c>
      <c r="C99" s="127" t="s">
        <v>175</v>
      </c>
      <c r="D99" s="129">
        <f>D98*'(3) Grunnlagsdata'!C47/1000</f>
        <v>0</v>
      </c>
      <c r="E99" s="13" t="s">
        <v>78</v>
      </c>
      <c r="F99" s="13"/>
      <c r="G99" s="13"/>
      <c r="H99" s="13"/>
      <c r="I99" s="13"/>
      <c r="J99" s="13"/>
      <c r="K99" s="13"/>
      <c r="L99" s="13"/>
    </row>
    <row r="100" spans="1:12" s="52" customFormat="1" x14ac:dyDescent="0.3">
      <c r="A100" s="131" t="s">
        <v>67</v>
      </c>
      <c r="B100" s="12" t="s">
        <v>434</v>
      </c>
      <c r="C100" s="130" t="s">
        <v>176</v>
      </c>
      <c r="D100" s="132">
        <f>D99*'(3) Grunnlagsdata'!C41</f>
        <v>0</v>
      </c>
      <c r="E100" s="133"/>
      <c r="F100" s="133"/>
      <c r="G100" s="133"/>
      <c r="H100" s="133"/>
      <c r="I100" s="133"/>
      <c r="J100" s="133"/>
      <c r="K100" s="133"/>
      <c r="L100" s="133"/>
    </row>
    <row r="101" spans="1:12" s="15" customFormat="1" x14ac:dyDescent="0.3">
      <c r="A101" s="134"/>
      <c r="C101" s="182"/>
    </row>
    <row r="102" spans="1:12" x14ac:dyDescent="0.3">
      <c r="C102" s="16"/>
    </row>
    <row r="103" spans="1:12" s="52" customFormat="1" ht="14.4" thickBot="1" x14ac:dyDescent="0.35">
      <c r="A103" s="117" t="s">
        <v>73</v>
      </c>
      <c r="B103" s="114" t="s">
        <v>438</v>
      </c>
      <c r="C103" s="114"/>
      <c r="D103" s="114"/>
      <c r="E103" s="114"/>
      <c r="F103" s="114"/>
      <c r="G103" s="114"/>
      <c r="H103" s="114"/>
      <c r="I103" s="114"/>
      <c r="J103" s="114"/>
      <c r="K103" s="114"/>
      <c r="L103" s="114"/>
    </row>
    <row r="104" spans="1:12" x14ac:dyDescent="0.3">
      <c r="A104" s="71" t="s">
        <v>307</v>
      </c>
      <c r="B104" s="13" t="s">
        <v>50</v>
      </c>
      <c r="C104" s="181" t="s">
        <v>184</v>
      </c>
      <c r="D104" s="13" t="s">
        <v>175</v>
      </c>
      <c r="E104" s="13" t="s">
        <v>186</v>
      </c>
      <c r="F104" s="13"/>
      <c r="G104" s="13"/>
      <c r="H104" s="13"/>
      <c r="I104" s="13"/>
      <c r="J104" s="13"/>
      <c r="K104" s="13"/>
      <c r="L104" s="13"/>
    </row>
    <row r="105" spans="1:12" x14ac:dyDescent="0.3">
      <c r="A105" s="58" t="s">
        <v>195</v>
      </c>
      <c r="B105" s="208" t="s">
        <v>76</v>
      </c>
      <c r="C105" s="16">
        <f>'(1) Inngangsdata'!D88*'(1) Inngangsdata'!D106*'(1) Inngangsdata'!D76</f>
        <v>0</v>
      </c>
      <c r="D105" s="11">
        <f>C105*'(3) Grunnlagsdata'!$C$47/1000</f>
        <v>0</v>
      </c>
      <c r="E105" s="11">
        <f>D105*'(3) Grunnlagsdata'!$C$41</f>
        <v>0</v>
      </c>
      <c r="F105" s="14" t="s">
        <v>185</v>
      </c>
    </row>
    <row r="106" spans="1:12" x14ac:dyDescent="0.3">
      <c r="A106" s="71" t="s">
        <v>325</v>
      </c>
      <c r="B106" s="14" t="s">
        <v>436</v>
      </c>
      <c r="C106" s="104">
        <f>'(1) Inngangsdata'!D90*'(1) Inngangsdata'!D104*'(1) Inngangsdata'!D76</f>
        <v>0</v>
      </c>
      <c r="D106" s="25">
        <f>C106*'(3) Grunnlagsdata'!$C$47/1000</f>
        <v>0</v>
      </c>
      <c r="E106" s="25">
        <f>D106*'(3) Grunnlagsdata'!$C$41</f>
        <v>0</v>
      </c>
      <c r="F106" s="13"/>
      <c r="G106" s="13"/>
      <c r="H106" s="13"/>
      <c r="I106" s="13"/>
      <c r="J106" s="13"/>
      <c r="K106" s="13"/>
      <c r="L106" s="13"/>
    </row>
    <row r="107" spans="1:12" s="52" customFormat="1" x14ac:dyDescent="0.3">
      <c r="A107" s="131" t="s">
        <v>73</v>
      </c>
      <c r="B107" s="133" t="s">
        <v>435</v>
      </c>
      <c r="C107" s="135"/>
      <c r="D107" s="136"/>
      <c r="E107" s="136">
        <f>SUM(E105:E106)</f>
        <v>0</v>
      </c>
      <c r="F107" s="133"/>
      <c r="G107" s="133"/>
      <c r="H107" s="133"/>
      <c r="I107" s="133"/>
      <c r="J107" s="133"/>
      <c r="K107" s="133"/>
      <c r="L107" s="133"/>
    </row>
    <row r="108" spans="1:12" x14ac:dyDescent="0.3">
      <c r="A108" s="64"/>
      <c r="C108" s="16"/>
      <c r="D108" s="11"/>
      <c r="E108" s="139"/>
    </row>
    <row r="109" spans="1:12" x14ac:dyDescent="0.3">
      <c r="C109" s="16"/>
      <c r="D109" s="11"/>
      <c r="E109" s="139"/>
    </row>
    <row r="110" spans="1:12" s="52" customFormat="1" ht="14.4" thickBot="1" x14ac:dyDescent="0.35">
      <c r="A110" s="117" t="s">
        <v>80</v>
      </c>
      <c r="B110" s="114" t="s">
        <v>327</v>
      </c>
      <c r="C110" s="114"/>
      <c r="D110" s="114"/>
      <c r="E110" s="114"/>
      <c r="F110" s="114"/>
      <c r="G110" s="114"/>
      <c r="H110" s="114"/>
      <c r="I110" s="114"/>
      <c r="J110" s="114"/>
      <c r="K110" s="114"/>
      <c r="L110" s="114"/>
    </row>
    <row r="111" spans="1:12" s="123" customFormat="1" x14ac:dyDescent="0.3">
      <c r="A111" s="210" t="s">
        <v>326</v>
      </c>
      <c r="B111" s="211" t="s">
        <v>50</v>
      </c>
      <c r="C111" s="212" t="s">
        <v>184</v>
      </c>
      <c r="D111" s="211" t="s">
        <v>175</v>
      </c>
      <c r="E111" s="211" t="s">
        <v>186</v>
      </c>
      <c r="F111" s="209"/>
      <c r="G111" s="209"/>
      <c r="H111" s="209"/>
      <c r="I111" s="209"/>
      <c r="J111" s="209"/>
      <c r="K111" s="209"/>
      <c r="L111" s="209"/>
    </row>
    <row r="112" spans="1:12" x14ac:dyDescent="0.3">
      <c r="A112" s="71" t="s">
        <v>380</v>
      </c>
      <c r="B112" s="13" t="s">
        <v>437</v>
      </c>
      <c r="C112" s="104">
        <f>'(1) Inngangsdata'!D86*'(1) Inngangsdata'!D102*'(1) Inngangsdata'!D76</f>
        <v>0</v>
      </c>
      <c r="D112" s="25">
        <f>C112*'(3) Grunnlagsdata'!$C$47/1000</f>
        <v>0</v>
      </c>
      <c r="E112" s="126">
        <f>D112*'(3) Grunnlagsdata'!$C$41</f>
        <v>0</v>
      </c>
      <c r="F112" s="13"/>
      <c r="G112" s="13"/>
      <c r="H112" s="13"/>
      <c r="I112" s="13"/>
      <c r="J112" s="13"/>
      <c r="K112" s="13"/>
      <c r="L112" s="13"/>
    </row>
    <row r="113" spans="1:12" x14ac:dyDescent="0.3">
      <c r="C113" s="16"/>
      <c r="E113" s="11"/>
    </row>
    <row r="114" spans="1:12" x14ac:dyDescent="0.3">
      <c r="A114" s="71"/>
      <c r="B114" s="13"/>
      <c r="C114" s="16"/>
    </row>
    <row r="115" spans="1:12" ht="14.4" thickBot="1" x14ac:dyDescent="0.35">
      <c r="A115" s="117" t="s">
        <v>191</v>
      </c>
      <c r="B115" s="114" t="s">
        <v>328</v>
      </c>
      <c r="C115" s="183"/>
      <c r="D115" s="115"/>
      <c r="E115" s="115"/>
      <c r="F115" s="115"/>
      <c r="G115" s="115"/>
      <c r="H115" s="115"/>
      <c r="I115" s="115"/>
      <c r="J115" s="115"/>
      <c r="K115" s="115"/>
      <c r="L115" s="115"/>
    </row>
    <row r="116" spans="1:12" x14ac:dyDescent="0.3">
      <c r="A116" s="58" t="s">
        <v>329</v>
      </c>
      <c r="B116" s="15" t="s">
        <v>198</v>
      </c>
      <c r="C116" s="277" t="s">
        <v>187</v>
      </c>
      <c r="D116" s="182">
        <f>'(1) Inngangsdata'!D129*'(1) Inngangsdata'!D76</f>
        <v>0</v>
      </c>
      <c r="E116" s="15"/>
      <c r="F116" s="15"/>
      <c r="G116" s="15"/>
      <c r="H116" s="15"/>
      <c r="I116" s="15"/>
      <c r="J116" s="15"/>
      <c r="K116" s="15"/>
      <c r="L116" s="15"/>
    </row>
    <row r="117" spans="1:12" x14ac:dyDescent="0.3">
      <c r="A117" s="58" t="s">
        <v>330</v>
      </c>
      <c r="B117" s="14" t="s">
        <v>188</v>
      </c>
      <c r="C117" s="278" t="s">
        <v>189</v>
      </c>
      <c r="D117" s="11">
        <f>D116*'(1) Inngangsdata'!D130*'(3) Grunnlagsdata'!C46</f>
        <v>0</v>
      </c>
    </row>
    <row r="118" spans="1:12" x14ac:dyDescent="0.3">
      <c r="A118" s="131" t="s">
        <v>191</v>
      </c>
      <c r="B118" s="133" t="s">
        <v>190</v>
      </c>
      <c r="C118" s="130" t="s">
        <v>176</v>
      </c>
      <c r="D118" s="136">
        <f>D117*'(3) Grunnlagsdata'!$C$63/1000000</f>
        <v>0</v>
      </c>
      <c r="E118" s="133"/>
      <c r="F118" s="133"/>
      <c r="G118" s="133"/>
      <c r="H118" s="133"/>
      <c r="I118" s="133"/>
      <c r="J118" s="133"/>
      <c r="K118" s="133"/>
      <c r="L118" s="133"/>
    </row>
    <row r="119" spans="1:12" x14ac:dyDescent="0.3">
      <c r="A119" s="134"/>
      <c r="B119" s="119"/>
      <c r="C119" s="279"/>
      <c r="D119" s="120"/>
      <c r="E119" s="119"/>
      <c r="F119" s="119"/>
      <c r="G119" s="119"/>
      <c r="H119" s="119"/>
      <c r="I119" s="119"/>
      <c r="J119" s="119"/>
      <c r="K119" s="119"/>
      <c r="L119" s="119"/>
    </row>
    <row r="120" spans="1:12" x14ac:dyDescent="0.3">
      <c r="C120" s="278"/>
    </row>
    <row r="121" spans="1:12" ht="14.4" thickBot="1" x14ac:dyDescent="0.35">
      <c r="A121" s="117" t="s">
        <v>192</v>
      </c>
      <c r="B121" s="204" t="s">
        <v>384</v>
      </c>
      <c r="C121" s="280"/>
      <c r="D121" s="115"/>
      <c r="E121" s="115"/>
      <c r="F121" s="115"/>
      <c r="G121" s="115"/>
      <c r="H121" s="115"/>
      <c r="I121" s="115"/>
      <c r="J121" s="115"/>
      <c r="K121" s="115"/>
      <c r="L121" s="115"/>
    </row>
    <row r="122" spans="1:12" s="124" customFormat="1" x14ac:dyDescent="0.3">
      <c r="A122" s="79" t="s">
        <v>331</v>
      </c>
      <c r="B122" s="15" t="s">
        <v>385</v>
      </c>
      <c r="C122" s="281" t="s">
        <v>187</v>
      </c>
      <c r="D122" s="137">
        <f>'(1) Inngangsdata'!D134*'(1) Inngangsdata'!D76</f>
        <v>0</v>
      </c>
      <c r="E122" s="184"/>
      <c r="F122" s="184"/>
      <c r="G122" s="184"/>
      <c r="H122" s="184"/>
      <c r="I122" s="184"/>
      <c r="J122" s="184"/>
      <c r="K122" s="184"/>
      <c r="L122" s="184"/>
    </row>
    <row r="123" spans="1:12" x14ac:dyDescent="0.3">
      <c r="A123" s="71" t="s">
        <v>331</v>
      </c>
      <c r="B123" s="13" t="s">
        <v>332</v>
      </c>
      <c r="C123" s="278" t="s">
        <v>189</v>
      </c>
      <c r="D123" s="25">
        <f>D122*'(1) Inngangsdata'!D135*'(3) Grunnlagsdata'!C46</f>
        <v>0</v>
      </c>
    </row>
    <row r="124" spans="1:12" s="52" customFormat="1" x14ac:dyDescent="0.3">
      <c r="A124" s="131"/>
      <c r="B124" s="133" t="s">
        <v>386</v>
      </c>
      <c r="C124" s="282" t="s">
        <v>176</v>
      </c>
      <c r="D124" s="136">
        <f>D123*'(3) Grunnlagsdata'!C57/1000000</f>
        <v>0</v>
      </c>
      <c r="E124" s="133"/>
      <c r="F124" s="133"/>
      <c r="G124" s="133"/>
      <c r="H124" s="133"/>
      <c r="I124" s="133"/>
      <c r="J124" s="133"/>
      <c r="K124" s="133"/>
      <c r="L124" s="133"/>
    </row>
    <row r="125" spans="1:12" s="52" customFormat="1" x14ac:dyDescent="0.3">
      <c r="A125" s="134"/>
      <c r="B125" s="119"/>
      <c r="C125" s="283"/>
      <c r="D125" s="120"/>
      <c r="E125" s="119"/>
      <c r="F125" s="119"/>
      <c r="G125" s="119"/>
      <c r="H125" s="119"/>
      <c r="I125" s="119"/>
      <c r="J125" s="119"/>
      <c r="K125" s="119"/>
      <c r="L125" s="119"/>
    </row>
    <row r="126" spans="1:12" s="52" customFormat="1" x14ac:dyDescent="0.3">
      <c r="A126" s="134"/>
      <c r="B126" s="119"/>
      <c r="C126" s="283"/>
      <c r="D126" s="120"/>
      <c r="E126" s="119"/>
      <c r="F126" s="119"/>
      <c r="G126" s="119"/>
      <c r="H126" s="119"/>
      <c r="I126" s="119"/>
      <c r="J126" s="119"/>
      <c r="K126" s="119"/>
      <c r="L126" s="119"/>
    </row>
    <row r="127" spans="1:12" s="138" customFormat="1" ht="14.4" thickBot="1" x14ac:dyDescent="0.35">
      <c r="A127" s="205" t="s">
        <v>334</v>
      </c>
      <c r="B127" s="204" t="s">
        <v>199</v>
      </c>
      <c r="C127" s="284"/>
      <c r="D127" s="204"/>
      <c r="E127" s="204"/>
      <c r="F127" s="204"/>
      <c r="G127" s="204"/>
      <c r="H127" s="204"/>
      <c r="I127" s="204"/>
      <c r="J127" s="204"/>
      <c r="K127" s="204"/>
      <c r="L127" s="204"/>
    </row>
    <row r="128" spans="1:12" x14ac:dyDescent="0.3">
      <c r="A128" s="58" t="s">
        <v>335</v>
      </c>
      <c r="B128" s="14" t="s">
        <v>212</v>
      </c>
      <c r="C128" s="281" t="s">
        <v>207</v>
      </c>
      <c r="D128" s="16">
        <f>'(1) Inngangsdata'!D140</f>
        <v>0</v>
      </c>
      <c r="E128" s="16"/>
    </row>
    <row r="129" spans="1:12" x14ac:dyDescent="0.3">
      <c r="A129" s="58" t="s">
        <v>336</v>
      </c>
      <c r="B129" s="14" t="s">
        <v>197</v>
      </c>
      <c r="C129" s="278" t="s">
        <v>200</v>
      </c>
      <c r="D129" s="11">
        <f>D128*'(3) Grunnlagsdata'!C77</f>
        <v>0</v>
      </c>
      <c r="E129" s="16"/>
    </row>
    <row r="130" spans="1:12" x14ac:dyDescent="0.3">
      <c r="A130" s="131" t="s">
        <v>334</v>
      </c>
      <c r="B130" s="133" t="s">
        <v>210</v>
      </c>
      <c r="C130" s="282" t="s">
        <v>63</v>
      </c>
      <c r="D130" s="136">
        <f>D129*'(3) Grunnlagsdata'!C76/1000</f>
        <v>0</v>
      </c>
      <c r="E130" s="133"/>
      <c r="F130" s="133"/>
      <c r="G130" s="133"/>
      <c r="H130" s="133"/>
      <c r="I130" s="133"/>
      <c r="J130" s="133"/>
      <c r="K130" s="133"/>
      <c r="L130" s="133"/>
    </row>
    <row r="131" spans="1:12" x14ac:dyDescent="0.3">
      <c r="C131" s="285"/>
      <c r="E131" s="16"/>
    </row>
    <row r="132" spans="1:12" ht="14.4" x14ac:dyDescent="0.3">
      <c r="C132" s="285"/>
      <c r="J132"/>
    </row>
    <row r="133" spans="1:12" s="138" customFormat="1" ht="14.4" thickBot="1" x14ac:dyDescent="0.35">
      <c r="A133" s="205" t="s">
        <v>337</v>
      </c>
      <c r="B133" s="204" t="s">
        <v>211</v>
      </c>
      <c r="C133" s="284"/>
      <c r="D133" s="204"/>
      <c r="E133" s="204"/>
      <c r="F133" s="204"/>
      <c r="G133" s="204"/>
      <c r="H133" s="204"/>
      <c r="I133" s="204"/>
      <c r="J133" s="204"/>
      <c r="K133" s="204"/>
      <c r="L133" s="204"/>
    </row>
    <row r="134" spans="1:12" x14ac:dyDescent="0.3">
      <c r="A134" s="58" t="s">
        <v>338</v>
      </c>
      <c r="B134" s="14" t="s">
        <v>213</v>
      </c>
      <c r="C134" s="281" t="s">
        <v>207</v>
      </c>
      <c r="D134" s="16">
        <f>'(1) Inngangsdata'!D144</f>
        <v>0</v>
      </c>
      <c r="E134" s="16"/>
    </row>
    <row r="135" spans="1:12" x14ac:dyDescent="0.3">
      <c r="A135" s="58" t="s">
        <v>339</v>
      </c>
      <c r="B135" s="14" t="s">
        <v>214</v>
      </c>
      <c r="C135" s="281" t="s">
        <v>218</v>
      </c>
      <c r="D135" s="16">
        <f>D134*'(3) Grunnlagsdata'!C46/'(3) Grunnlagsdata'!C52</f>
        <v>0</v>
      </c>
      <c r="E135" s="16"/>
    </row>
    <row r="136" spans="1:12" x14ac:dyDescent="0.3">
      <c r="A136" s="58" t="s">
        <v>340</v>
      </c>
      <c r="B136" s="14" t="s">
        <v>387</v>
      </c>
      <c r="C136" s="281" t="s">
        <v>189</v>
      </c>
      <c r="D136" s="16">
        <f>D135*'(3) Grunnlagsdata'!C69</f>
        <v>0</v>
      </c>
      <c r="E136" s="16"/>
    </row>
    <row r="137" spans="1:12" x14ac:dyDescent="0.3">
      <c r="A137" s="131" t="s">
        <v>337</v>
      </c>
      <c r="B137" s="133" t="s">
        <v>216</v>
      </c>
      <c r="C137" s="282" t="s">
        <v>63</v>
      </c>
      <c r="D137" s="136">
        <f>D135*'(3) Grunnlagsdata'!C68/1000</f>
        <v>0</v>
      </c>
      <c r="E137" s="133"/>
      <c r="F137" s="133"/>
      <c r="G137" s="133"/>
      <c r="H137" s="133"/>
      <c r="I137" s="133"/>
      <c r="J137" s="133"/>
      <c r="K137" s="133"/>
      <c r="L137" s="133"/>
    </row>
    <row r="138" spans="1:12" x14ac:dyDescent="0.3">
      <c r="C138" s="285"/>
    </row>
    <row r="139" spans="1:12" x14ac:dyDescent="0.3">
      <c r="C139" s="278"/>
      <c r="E139" s="16"/>
    </row>
    <row r="140" spans="1:12" ht="14.4" thickBot="1" x14ac:dyDescent="0.35">
      <c r="A140" s="205" t="s">
        <v>341</v>
      </c>
      <c r="B140" s="204" t="s">
        <v>224</v>
      </c>
      <c r="C140" s="284"/>
      <c r="D140" s="204"/>
      <c r="E140" s="204"/>
      <c r="F140" s="204"/>
      <c r="G140" s="204"/>
      <c r="H140" s="204"/>
      <c r="I140" s="204"/>
      <c r="J140" s="204"/>
      <c r="K140" s="204"/>
      <c r="L140" s="204"/>
    </row>
    <row r="141" spans="1:12" x14ac:dyDescent="0.3">
      <c r="A141" s="58" t="s">
        <v>342</v>
      </c>
      <c r="B141" s="14" t="s">
        <v>230</v>
      </c>
      <c r="C141" s="285" t="s">
        <v>231</v>
      </c>
      <c r="D141" s="16">
        <f>'(1) Inngangsdata'!D148*'(3) Grunnlagsdata'!C73/1000</f>
        <v>0</v>
      </c>
    </row>
    <row r="142" spans="1:12" s="52" customFormat="1" x14ac:dyDescent="0.3">
      <c r="A142" s="131" t="s">
        <v>341</v>
      </c>
      <c r="B142" s="133" t="s">
        <v>229</v>
      </c>
      <c r="C142" s="282" t="s">
        <v>232</v>
      </c>
      <c r="D142" s="136">
        <f>D141/'(3) Grunnlagsdata'!C68</f>
        <v>0</v>
      </c>
      <c r="E142" s="133"/>
      <c r="F142" s="133"/>
      <c r="G142" s="133"/>
      <c r="H142" s="133"/>
      <c r="I142" s="133"/>
      <c r="J142" s="133"/>
      <c r="K142" s="133"/>
      <c r="L142" s="133"/>
    </row>
    <row r="143" spans="1:12" x14ac:dyDescent="0.3">
      <c r="C143" s="285"/>
    </row>
    <row r="145" spans="1:5" x14ac:dyDescent="0.3">
      <c r="C145" s="16"/>
      <c r="E145" s="16"/>
    </row>
    <row r="146" spans="1:5" x14ac:dyDescent="0.3">
      <c r="D146" s="16"/>
      <c r="E146" s="16"/>
    </row>
    <row r="147" spans="1:5" s="15" customFormat="1" x14ac:dyDescent="0.3">
      <c r="A147" s="134"/>
      <c r="B147" s="119"/>
      <c r="C147" s="119"/>
      <c r="D147" s="119"/>
    </row>
    <row r="148" spans="1:5" s="15" customFormat="1" x14ac:dyDescent="0.3">
      <c r="A148" s="79"/>
      <c r="E148" s="22"/>
    </row>
    <row r="149" spans="1:5" s="15" customFormat="1" x14ac:dyDescent="0.3">
      <c r="A149" s="79"/>
      <c r="C149" s="22"/>
      <c r="E149" s="22"/>
    </row>
    <row r="150" spans="1:5" s="15" customFormat="1" x14ac:dyDescent="0.3">
      <c r="A150" s="79"/>
      <c r="C150" s="22"/>
      <c r="E150" s="22"/>
    </row>
    <row r="151" spans="1:5" s="15" customFormat="1" x14ac:dyDescent="0.3">
      <c r="A151" s="79"/>
      <c r="C151" s="22"/>
      <c r="E151" s="22"/>
    </row>
    <row r="152" spans="1:5" s="15" customFormat="1" x14ac:dyDescent="0.3">
      <c r="A152" s="79"/>
      <c r="C152" s="22"/>
      <c r="E152" s="22"/>
    </row>
    <row r="153" spans="1:5" s="15" customFormat="1" x14ac:dyDescent="0.3">
      <c r="A153" s="79"/>
    </row>
    <row r="154" spans="1:5" s="15" customFormat="1" x14ac:dyDescent="0.3">
      <c r="A154" s="134"/>
      <c r="B154" s="119"/>
      <c r="C154" s="119"/>
      <c r="D154" s="119"/>
      <c r="E154" s="119"/>
    </row>
    <row r="155" spans="1:5" s="15" customFormat="1" x14ac:dyDescent="0.3">
      <c r="A155" s="79"/>
    </row>
    <row r="156" spans="1:5" s="15" customFormat="1" x14ac:dyDescent="0.3">
      <c r="A156" s="79"/>
      <c r="C156" s="22"/>
    </row>
    <row r="157" spans="1:5" s="15" customFormat="1" x14ac:dyDescent="0.3">
      <c r="A157" s="79"/>
      <c r="C157" s="22"/>
    </row>
    <row r="158" spans="1:5" s="15" customFormat="1" x14ac:dyDescent="0.3">
      <c r="A158" s="79"/>
      <c r="C158" s="22"/>
    </row>
    <row r="159" spans="1:5" s="15" customFormat="1" x14ac:dyDescent="0.3">
      <c r="A159" s="79"/>
      <c r="E159" s="22"/>
    </row>
    <row r="160" spans="1:5" x14ac:dyDescent="0.3">
      <c r="E160" s="11"/>
    </row>
    <row r="161" spans="5:5" x14ac:dyDescent="0.3">
      <c r="E161" s="11"/>
    </row>
  </sheetData>
  <sheetProtection algorithmName="SHA-512" hashValue="WO8Ayxe5bOU+z4B+FjwcdTR54ILUBv9LvZVud61c3cw5bveS2tANBWTarILhG/RsLbQ++55duyzy+zSK3YXQeg==" saltValue="RGqgkvSXZhe2M2zg51LtfA==" spinCount="100000" sheet="1" selectLockedCells="1"/>
  <mergeCells count="14">
    <mergeCell ref="F66:K66"/>
    <mergeCell ref="L66:Q66"/>
    <mergeCell ref="A5:B5"/>
    <mergeCell ref="C5:D5"/>
    <mergeCell ref="F43:K43"/>
    <mergeCell ref="L43:Q43"/>
    <mergeCell ref="F58:K58"/>
    <mergeCell ref="L58:Q58"/>
    <mergeCell ref="A1:M1"/>
    <mergeCell ref="A2:M2"/>
    <mergeCell ref="A4:M4"/>
    <mergeCell ref="N4:Q4"/>
    <mergeCell ref="N1:Q1"/>
    <mergeCell ref="N2:Q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9"/>
  <sheetViews>
    <sheetView zoomScale="115" zoomScaleNormal="115" workbookViewId="0">
      <selection activeCell="A6" sqref="A6"/>
    </sheetView>
  </sheetViews>
  <sheetFormatPr baseColWidth="10" defaultRowHeight="14.4" x14ac:dyDescent="0.3"/>
  <cols>
    <col min="1" max="1" width="34.109375" customWidth="1"/>
    <col min="2" max="2" width="23.44140625" customWidth="1"/>
    <col min="3" max="3" width="15.6640625" customWidth="1"/>
    <col min="5" max="5" width="15.33203125" style="42" customWidth="1"/>
    <col min="10" max="10" width="11.44140625" customWidth="1"/>
  </cols>
  <sheetData>
    <row r="1" spans="1:13" ht="21" x14ac:dyDescent="0.4">
      <c r="A1" s="258" t="s">
        <v>244</v>
      </c>
      <c r="B1" s="258"/>
      <c r="C1" s="258"/>
      <c r="D1" s="258"/>
      <c r="E1" s="258"/>
      <c r="F1" s="258"/>
      <c r="G1" s="258"/>
      <c r="H1" s="258"/>
      <c r="I1" s="258"/>
      <c r="J1" s="258"/>
      <c r="K1" s="259"/>
      <c r="L1" s="259"/>
      <c r="M1" s="259"/>
    </row>
    <row r="2" spans="1:13" ht="21" x14ac:dyDescent="0.4">
      <c r="A2" s="262" t="s">
        <v>392</v>
      </c>
      <c r="B2" s="262"/>
      <c r="C2" s="262"/>
      <c r="D2" s="262"/>
      <c r="E2" s="262"/>
      <c r="F2" s="262"/>
      <c r="G2" s="262"/>
      <c r="H2" s="262"/>
      <c r="I2" s="262"/>
      <c r="J2" s="262"/>
      <c r="K2" s="259"/>
      <c r="L2" s="259"/>
      <c r="M2" s="259"/>
    </row>
    <row r="3" spans="1:13" ht="8.25" customHeight="1" x14ac:dyDescent="0.4">
      <c r="A3" s="160"/>
      <c r="B3" s="149"/>
      <c r="C3" s="149"/>
      <c r="D3" s="149"/>
      <c r="E3" s="149"/>
      <c r="F3" s="149"/>
      <c r="G3" s="149"/>
      <c r="H3" s="150"/>
      <c r="I3" s="150"/>
      <c r="J3" s="150"/>
      <c r="K3" s="150"/>
      <c r="L3" s="150"/>
      <c r="M3" s="150"/>
    </row>
    <row r="4" spans="1:13" s="36" customFormat="1" ht="23.4" x14ac:dyDescent="0.45">
      <c r="A4" s="260" t="s">
        <v>393</v>
      </c>
      <c r="B4" s="260"/>
      <c r="C4" s="260"/>
      <c r="D4" s="260"/>
      <c r="E4" s="260"/>
      <c r="F4" s="260"/>
      <c r="G4" s="260"/>
      <c r="H4" s="260"/>
      <c r="I4" s="260"/>
      <c r="J4" s="260"/>
      <c r="K4" s="261"/>
      <c r="L4" s="261"/>
      <c r="M4" s="261"/>
    </row>
    <row r="5" spans="1:13" s="36" customFormat="1" ht="23.4" x14ac:dyDescent="0.45">
      <c r="A5" s="286"/>
      <c r="B5" s="286"/>
      <c r="C5" s="287"/>
      <c r="D5" s="287"/>
      <c r="E5" s="287"/>
      <c r="F5" s="287"/>
      <c r="G5" s="287"/>
      <c r="H5" s="287"/>
      <c r="I5" s="287"/>
      <c r="J5" s="287"/>
      <c r="K5" s="287"/>
      <c r="L5" s="287"/>
      <c r="M5" s="287"/>
    </row>
    <row r="6" spans="1:13" s="36" customFormat="1" ht="23.4" x14ac:dyDescent="0.45">
      <c r="A6" s="288" t="s">
        <v>439</v>
      </c>
      <c r="B6" s="286"/>
      <c r="C6" s="287"/>
      <c r="D6" s="287"/>
      <c r="E6" s="287"/>
      <c r="F6" s="287"/>
      <c r="G6" s="287"/>
      <c r="H6" s="287"/>
      <c r="I6" s="287"/>
      <c r="J6" s="287"/>
      <c r="K6" s="287"/>
      <c r="L6" s="287"/>
      <c r="M6" s="287"/>
    </row>
    <row r="8" spans="1:13" ht="18" x14ac:dyDescent="0.35">
      <c r="A8" s="315" t="s">
        <v>101</v>
      </c>
      <c r="B8" s="82"/>
      <c r="C8" s="82"/>
      <c r="D8" s="82"/>
      <c r="E8" s="185"/>
      <c r="F8" s="82"/>
      <c r="G8" s="86"/>
      <c r="H8" s="86"/>
      <c r="I8" s="86"/>
      <c r="J8" s="86"/>
    </row>
    <row r="9" spans="1:13" s="84" customFormat="1" ht="31.8" thickBot="1" x14ac:dyDescent="0.35">
      <c r="A9" s="83" t="s">
        <v>401</v>
      </c>
      <c r="B9" s="83" t="s">
        <v>25</v>
      </c>
      <c r="C9" s="85" t="s">
        <v>473</v>
      </c>
      <c r="D9" s="85" t="s">
        <v>27</v>
      </c>
      <c r="E9" s="186" t="s">
        <v>349</v>
      </c>
      <c r="F9" s="85" t="s">
        <v>469</v>
      </c>
      <c r="G9" s="85" t="s">
        <v>474</v>
      </c>
      <c r="H9" s="85" t="s">
        <v>470</v>
      </c>
      <c r="I9" s="85" t="s">
        <v>471</v>
      </c>
      <c r="J9" s="85" t="s">
        <v>472</v>
      </c>
    </row>
    <row r="10" spans="1:13" x14ac:dyDescent="0.3">
      <c r="A10" t="s">
        <v>26</v>
      </c>
      <c r="B10" s="6" t="s">
        <v>394</v>
      </c>
      <c r="C10" s="7">
        <v>1332</v>
      </c>
      <c r="D10" s="302">
        <v>0.25</v>
      </c>
      <c r="E10" s="189">
        <v>0.7</v>
      </c>
      <c r="F10" s="87">
        <f t="shared" ref="F10:F20" si="0">C10*D10</f>
        <v>333</v>
      </c>
      <c r="G10" s="5">
        <f>C10*$D$10*$E$10</f>
        <v>233.1</v>
      </c>
      <c r="H10" s="87">
        <v>1552</v>
      </c>
      <c r="I10" s="87">
        <f t="shared" ref="I10:I20" si="1">D10*H10</f>
        <v>388</v>
      </c>
      <c r="J10" s="5">
        <f t="shared" ref="J10:J20" si="2">H10*D10*E10</f>
        <v>271.59999999999997</v>
      </c>
    </row>
    <row r="11" spans="1:13" x14ac:dyDescent="0.3">
      <c r="A11" t="s">
        <v>28</v>
      </c>
      <c r="B11" s="39" t="s">
        <v>395</v>
      </c>
      <c r="C11" s="7">
        <v>292</v>
      </c>
      <c r="D11" s="302">
        <v>0.2</v>
      </c>
      <c r="E11" s="189">
        <v>0.72</v>
      </c>
      <c r="F11" s="87">
        <f t="shared" si="0"/>
        <v>58.400000000000006</v>
      </c>
      <c r="G11" s="5">
        <f t="shared" ref="G11:G20" si="3">C11*D11*E11</f>
        <v>42.048000000000002</v>
      </c>
      <c r="H11" s="87">
        <v>292</v>
      </c>
      <c r="I11" s="87">
        <f t="shared" si="1"/>
        <v>58.400000000000006</v>
      </c>
      <c r="J11" s="5">
        <f t="shared" si="2"/>
        <v>42.048000000000002</v>
      </c>
    </row>
    <row r="12" spans="1:13" x14ac:dyDescent="0.3">
      <c r="A12" s="479" t="s">
        <v>3</v>
      </c>
      <c r="B12" s="39" t="s">
        <v>396</v>
      </c>
      <c r="C12" s="7">
        <v>942</v>
      </c>
      <c r="D12" s="302">
        <v>0.22600000000000001</v>
      </c>
      <c r="E12" s="189">
        <v>0.75</v>
      </c>
      <c r="F12" s="87">
        <f t="shared" si="0"/>
        <v>212.892</v>
      </c>
      <c r="G12" s="5">
        <f t="shared" si="3"/>
        <v>159.66899999999998</v>
      </c>
      <c r="H12" s="87">
        <v>1244</v>
      </c>
      <c r="I12" s="87">
        <f t="shared" si="1"/>
        <v>281.14400000000001</v>
      </c>
      <c r="J12" s="5">
        <f t="shared" si="2"/>
        <v>210.858</v>
      </c>
    </row>
    <row r="13" spans="1:13" x14ac:dyDescent="0.3">
      <c r="A13" s="479"/>
      <c r="B13" s="39" t="s">
        <v>397</v>
      </c>
      <c r="C13" s="7">
        <v>1414</v>
      </c>
      <c r="D13" s="302">
        <v>0.26</v>
      </c>
      <c r="E13" s="189">
        <v>0.72</v>
      </c>
      <c r="F13" s="87">
        <f t="shared" si="0"/>
        <v>367.64</v>
      </c>
      <c r="G13" s="5">
        <f t="shared" si="3"/>
        <v>264.70079999999996</v>
      </c>
      <c r="H13" s="87">
        <v>1866</v>
      </c>
      <c r="I13" s="87">
        <f t="shared" si="1"/>
        <v>485.16</v>
      </c>
      <c r="J13" s="5">
        <f t="shared" si="2"/>
        <v>349.3152</v>
      </c>
    </row>
    <row r="14" spans="1:13" x14ac:dyDescent="0.3">
      <c r="A14" s="479" t="s">
        <v>407</v>
      </c>
      <c r="B14" s="39" t="s">
        <v>398</v>
      </c>
      <c r="C14" s="7">
        <v>16761</v>
      </c>
      <c r="D14" s="302">
        <v>0.252</v>
      </c>
      <c r="E14" s="189">
        <v>0.72</v>
      </c>
      <c r="F14" s="87">
        <f t="shared" si="0"/>
        <v>4223.7719999999999</v>
      </c>
      <c r="G14" s="5">
        <f t="shared" si="3"/>
        <v>3041.1158399999999</v>
      </c>
      <c r="H14" s="87">
        <v>18764</v>
      </c>
      <c r="I14" s="87">
        <f t="shared" si="1"/>
        <v>4728.5280000000002</v>
      </c>
      <c r="J14" s="5">
        <f t="shared" si="2"/>
        <v>3404.54016</v>
      </c>
    </row>
    <row r="15" spans="1:13" x14ac:dyDescent="0.3">
      <c r="A15" s="479"/>
      <c r="B15" s="39" t="s">
        <v>399</v>
      </c>
      <c r="C15" s="7">
        <v>655</v>
      </c>
      <c r="D15" s="302">
        <v>0.216</v>
      </c>
      <c r="E15" s="189">
        <v>0.72</v>
      </c>
      <c r="F15" s="87">
        <f t="shared" si="0"/>
        <v>141.47999999999999</v>
      </c>
      <c r="G15" s="5">
        <f t="shared" si="3"/>
        <v>101.86559999999999</v>
      </c>
      <c r="H15" s="87">
        <v>705</v>
      </c>
      <c r="I15" s="87">
        <f t="shared" si="1"/>
        <v>152.28</v>
      </c>
      <c r="J15" s="5">
        <f t="shared" si="2"/>
        <v>109.6416</v>
      </c>
    </row>
    <row r="16" spans="1:13" x14ac:dyDescent="0.3">
      <c r="A16" s="479"/>
      <c r="B16" s="39" t="s">
        <v>402</v>
      </c>
      <c r="C16" s="7">
        <v>200</v>
      </c>
      <c r="D16" s="302">
        <v>0.23</v>
      </c>
      <c r="E16" s="189">
        <v>0.72</v>
      </c>
      <c r="F16" s="87">
        <f t="shared" si="0"/>
        <v>46</v>
      </c>
      <c r="G16" s="5">
        <f t="shared" si="3"/>
        <v>33.119999999999997</v>
      </c>
      <c r="H16" s="87">
        <v>200</v>
      </c>
      <c r="I16" s="87">
        <f t="shared" si="1"/>
        <v>46</v>
      </c>
      <c r="J16" s="5">
        <f t="shared" si="2"/>
        <v>33.119999999999997</v>
      </c>
    </row>
    <row r="17" spans="1:10" x14ac:dyDescent="0.3">
      <c r="A17" s="479" t="s">
        <v>346</v>
      </c>
      <c r="B17" s="39" t="s">
        <v>403</v>
      </c>
      <c r="C17" s="7">
        <v>3105</v>
      </c>
      <c r="D17" s="302">
        <v>0.25</v>
      </c>
      <c r="E17" s="189">
        <v>0.72</v>
      </c>
      <c r="F17" s="87">
        <f t="shared" si="0"/>
        <v>776.25</v>
      </c>
      <c r="G17" s="5">
        <f t="shared" si="3"/>
        <v>558.9</v>
      </c>
      <c r="H17" s="87">
        <v>4005</v>
      </c>
      <c r="I17" s="87">
        <f t="shared" si="1"/>
        <v>1001.25</v>
      </c>
      <c r="J17" s="5">
        <f t="shared" si="2"/>
        <v>720.9</v>
      </c>
    </row>
    <row r="18" spans="1:10" x14ac:dyDescent="0.3">
      <c r="A18" s="479"/>
      <c r="B18" s="39" t="s">
        <v>404</v>
      </c>
      <c r="C18" s="7">
        <v>414</v>
      </c>
      <c r="D18" s="302">
        <v>0.23</v>
      </c>
      <c r="E18" s="189">
        <v>0.7</v>
      </c>
      <c r="F18" s="87">
        <f t="shared" si="0"/>
        <v>95.22</v>
      </c>
      <c r="G18" s="5">
        <f t="shared" si="3"/>
        <v>66.653999999999996</v>
      </c>
      <c r="H18" s="87">
        <v>451</v>
      </c>
      <c r="I18" s="87">
        <f t="shared" si="1"/>
        <v>103.73</v>
      </c>
      <c r="J18" s="5">
        <f t="shared" si="2"/>
        <v>72.611000000000004</v>
      </c>
    </row>
    <row r="19" spans="1:10" x14ac:dyDescent="0.3">
      <c r="A19" s="480" t="s">
        <v>29</v>
      </c>
      <c r="B19" s="39" t="s">
        <v>405</v>
      </c>
      <c r="C19" s="7">
        <v>2279</v>
      </c>
      <c r="D19" s="302">
        <v>0.312</v>
      </c>
      <c r="E19" s="189">
        <v>0.72</v>
      </c>
      <c r="F19" s="87">
        <f t="shared" si="0"/>
        <v>711.048</v>
      </c>
      <c r="G19" s="5">
        <f t="shared" si="3"/>
        <v>511.95455999999996</v>
      </c>
      <c r="H19" s="87">
        <v>2551</v>
      </c>
      <c r="I19" s="87">
        <f t="shared" si="1"/>
        <v>795.91200000000003</v>
      </c>
      <c r="J19" s="5">
        <f t="shared" si="2"/>
        <v>573.05664000000002</v>
      </c>
    </row>
    <row r="20" spans="1:10" x14ac:dyDescent="0.3">
      <c r="A20" s="481"/>
      <c r="B20" s="2" t="s">
        <v>406</v>
      </c>
      <c r="C20" s="3">
        <v>150</v>
      </c>
      <c r="D20" s="303">
        <v>0.17899999999999999</v>
      </c>
      <c r="E20" s="190">
        <v>0.72</v>
      </c>
      <c r="F20" s="3">
        <f t="shared" si="0"/>
        <v>26.849999999999998</v>
      </c>
      <c r="G20" s="201">
        <f t="shared" si="3"/>
        <v>19.331999999999997</v>
      </c>
      <c r="H20" s="3">
        <v>150</v>
      </c>
      <c r="I20" s="3">
        <f t="shared" si="1"/>
        <v>26.849999999999998</v>
      </c>
      <c r="J20" s="201">
        <f t="shared" si="2"/>
        <v>19.331999999999997</v>
      </c>
    </row>
    <row r="21" spans="1:10" s="4" customFormat="1" x14ac:dyDescent="0.3">
      <c r="A21" s="4" t="s">
        <v>16</v>
      </c>
      <c r="C21" s="55">
        <f>SUM(C10:C20)</f>
        <v>27544</v>
      </c>
      <c r="D21" s="200">
        <f>F21/C21</f>
        <v>0.2538684286959047</v>
      </c>
      <c r="E21" s="200">
        <f>G21/F21</f>
        <v>0.71968857721758817</v>
      </c>
      <c r="F21" s="55">
        <f>SUM(F10:F20)</f>
        <v>6992.5519999999997</v>
      </c>
      <c r="G21" s="55">
        <f>SUM(G10:G20)</f>
        <v>5032.4598000000005</v>
      </c>
      <c r="H21" s="55">
        <f>SUM(H10:H20)</f>
        <v>31780</v>
      </c>
      <c r="I21" s="55">
        <f>SUM(I10:I20)</f>
        <v>8067.2539999999999</v>
      </c>
      <c r="J21" s="55">
        <f>SUM(J10:J20)</f>
        <v>5807.0225999999993</v>
      </c>
    </row>
    <row r="22" spans="1:10" s="4" customFormat="1" hidden="1" x14ac:dyDescent="0.3">
      <c r="C22" s="55">
        <f>C21-C13-C17-C18</f>
        <v>22611</v>
      </c>
      <c r="D22" s="56"/>
      <c r="E22" s="187"/>
      <c r="F22" s="55">
        <f>H21-H13-H17-H18</f>
        <v>25458</v>
      </c>
      <c r="G22" s="55"/>
    </row>
    <row r="23" spans="1:10" s="4" customFormat="1" x14ac:dyDescent="0.3">
      <c r="C23" s="55"/>
      <c r="D23" s="56"/>
      <c r="E23" s="187"/>
      <c r="F23" s="55"/>
      <c r="G23" s="55"/>
    </row>
    <row r="24" spans="1:10" x14ac:dyDescent="0.3">
      <c r="A24" s="2"/>
      <c r="B24" s="2"/>
      <c r="C24" s="8">
        <v>2024</v>
      </c>
    </row>
    <row r="25" spans="1:10" x14ac:dyDescent="0.3">
      <c r="A25" t="s">
        <v>347</v>
      </c>
      <c r="C25" s="5">
        <f>C21-C18-C17-C13</f>
        <v>22611</v>
      </c>
      <c r="D25" t="s">
        <v>63</v>
      </c>
    </row>
    <row r="26" spans="1:10" x14ac:dyDescent="0.3">
      <c r="A26" t="s">
        <v>348</v>
      </c>
      <c r="C26" s="5">
        <f>C21</f>
        <v>27544</v>
      </c>
      <c r="D26" t="s">
        <v>63</v>
      </c>
    </row>
    <row r="27" spans="1:10" x14ac:dyDescent="0.3">
      <c r="C27" s="5">
        <f>F21</f>
        <v>6992.5519999999997</v>
      </c>
      <c r="D27" t="s">
        <v>103</v>
      </c>
    </row>
    <row r="29" spans="1:10" x14ac:dyDescent="0.3">
      <c r="A29" s="82" t="s">
        <v>5</v>
      </c>
      <c r="B29" s="86"/>
      <c r="C29" s="86"/>
      <c r="D29" s="86"/>
      <c r="E29" s="188"/>
      <c r="F29" s="86"/>
      <c r="G29" s="86"/>
    </row>
    <row r="30" spans="1:10" x14ac:dyDescent="0.3">
      <c r="A30" s="4"/>
    </row>
    <row r="31" spans="1:10" x14ac:dyDescent="0.3">
      <c r="A31" s="8" t="s">
        <v>6</v>
      </c>
      <c r="B31" s="2"/>
      <c r="C31" s="2"/>
      <c r="D31" s="2"/>
      <c r="E31" s="43"/>
      <c r="F31" s="2"/>
      <c r="G31" s="2"/>
    </row>
    <row r="32" spans="1:10" x14ac:dyDescent="0.3">
      <c r="A32" s="8" t="s">
        <v>8</v>
      </c>
      <c r="B32" s="305" t="s">
        <v>35</v>
      </c>
      <c r="C32" s="306" t="s">
        <v>10</v>
      </c>
      <c r="D32" s="8"/>
    </row>
    <row r="33" spans="1:11" x14ac:dyDescent="0.3">
      <c r="A33" t="s">
        <v>7</v>
      </c>
      <c r="B33" s="307" t="s">
        <v>9</v>
      </c>
      <c r="C33" s="42">
        <v>62</v>
      </c>
    </row>
    <row r="34" spans="1:11" x14ac:dyDescent="0.3">
      <c r="A34" t="s">
        <v>14</v>
      </c>
      <c r="B34" s="308" t="s">
        <v>9</v>
      </c>
      <c r="C34" s="309">
        <v>38.4</v>
      </c>
    </row>
    <row r="35" spans="1:11" x14ac:dyDescent="0.3">
      <c r="A35" t="s">
        <v>13</v>
      </c>
      <c r="B35" s="308" t="s">
        <v>9</v>
      </c>
      <c r="C35" s="309">
        <v>32.9</v>
      </c>
    </row>
    <row r="36" spans="1:11" x14ac:dyDescent="0.3">
      <c r="A36" t="s">
        <v>12</v>
      </c>
      <c r="B36" s="308" t="s">
        <v>9</v>
      </c>
      <c r="C36" s="309">
        <v>21.6</v>
      </c>
    </row>
    <row r="37" spans="1:11" x14ac:dyDescent="0.3">
      <c r="A37" t="s">
        <v>11</v>
      </c>
      <c r="B37" s="308" t="s">
        <v>9</v>
      </c>
      <c r="C37" s="309">
        <v>16.8</v>
      </c>
    </row>
    <row r="38" spans="1:11" x14ac:dyDescent="0.3">
      <c r="B38" s="42"/>
      <c r="C38" s="42"/>
    </row>
    <row r="39" spans="1:11" x14ac:dyDescent="0.3">
      <c r="A39" s="8" t="s">
        <v>400</v>
      </c>
      <c r="B39" s="66"/>
      <c r="C39" s="66"/>
      <c r="D39" s="8"/>
    </row>
    <row r="40" spans="1:11" x14ac:dyDescent="0.3">
      <c r="A40" t="s">
        <v>51</v>
      </c>
      <c r="B40" s="42" t="s">
        <v>408</v>
      </c>
      <c r="C40" s="42">
        <v>1</v>
      </c>
    </row>
    <row r="41" spans="1:11" x14ac:dyDescent="0.3">
      <c r="A41" t="s">
        <v>52</v>
      </c>
      <c r="B41" s="42" t="s">
        <v>408</v>
      </c>
      <c r="C41" s="42">
        <v>25</v>
      </c>
    </row>
    <row r="42" spans="1:11" x14ac:dyDescent="0.3">
      <c r="A42" t="s">
        <v>53</v>
      </c>
      <c r="B42" s="42" t="s">
        <v>408</v>
      </c>
      <c r="C42" s="42">
        <v>300</v>
      </c>
    </row>
    <row r="43" spans="1:11" x14ac:dyDescent="0.3">
      <c r="B43" s="42"/>
      <c r="C43" s="42"/>
    </row>
    <row r="44" spans="1:11" x14ac:dyDescent="0.3">
      <c r="A44" s="8" t="s">
        <v>389</v>
      </c>
      <c r="B44" s="66"/>
      <c r="C44" s="66"/>
      <c r="D44" s="8"/>
    </row>
    <row r="45" spans="1:11" x14ac:dyDescent="0.3">
      <c r="A45" t="s">
        <v>390</v>
      </c>
      <c r="B45" s="42" t="s">
        <v>61</v>
      </c>
      <c r="C45" s="42">
        <v>9.8000000000000007</v>
      </c>
      <c r="D45" t="s">
        <v>476</v>
      </c>
    </row>
    <row r="46" spans="1:11" x14ac:dyDescent="0.3">
      <c r="B46" s="42" t="s">
        <v>60</v>
      </c>
      <c r="C46" s="309">
        <f>C45*C82</f>
        <v>35.28</v>
      </c>
      <c r="K46" s="38"/>
    </row>
    <row r="47" spans="1:11" x14ac:dyDescent="0.3">
      <c r="A47" t="s">
        <v>440</v>
      </c>
      <c r="B47" s="42" t="s">
        <v>62</v>
      </c>
      <c r="C47" s="304">
        <v>0.71599999999999997</v>
      </c>
    </row>
    <row r="48" spans="1:11" x14ac:dyDescent="0.3">
      <c r="B48" s="42"/>
      <c r="C48" s="42"/>
    </row>
    <row r="49" spans="1:14" x14ac:dyDescent="0.3">
      <c r="A49" t="s">
        <v>11</v>
      </c>
      <c r="B49" s="42" t="s">
        <v>60</v>
      </c>
      <c r="C49" s="309">
        <f>C46*65%</f>
        <v>22.932000000000002</v>
      </c>
      <c r="D49" t="s">
        <v>162</v>
      </c>
    </row>
    <row r="50" spans="1:14" x14ac:dyDescent="0.3">
      <c r="A50" t="s">
        <v>120</v>
      </c>
      <c r="B50" s="42" t="s">
        <v>60</v>
      </c>
      <c r="C50" s="309">
        <f>C49*0.9</f>
        <v>20.638800000000003</v>
      </c>
      <c r="D50" t="s">
        <v>409</v>
      </c>
    </row>
    <row r="51" spans="1:14" x14ac:dyDescent="0.3">
      <c r="B51" s="42"/>
      <c r="C51" s="309"/>
      <c r="L51" s="38"/>
    </row>
    <row r="52" spans="1:14" x14ac:dyDescent="0.3">
      <c r="A52" t="s">
        <v>159</v>
      </c>
      <c r="B52" s="42" t="s">
        <v>215</v>
      </c>
      <c r="C52" s="309">
        <v>37</v>
      </c>
      <c r="L52" s="207"/>
    </row>
    <row r="53" spans="1:14" x14ac:dyDescent="0.3">
      <c r="B53" s="42"/>
      <c r="C53" s="304"/>
    </row>
    <row r="54" spans="1:14" x14ac:dyDescent="0.3">
      <c r="A54" t="s">
        <v>86</v>
      </c>
      <c r="B54" s="42" t="s">
        <v>219</v>
      </c>
      <c r="C54" s="310">
        <v>17.100000000000001</v>
      </c>
      <c r="D54" t="s">
        <v>475</v>
      </c>
    </row>
    <row r="55" spans="1:14" x14ac:dyDescent="0.3">
      <c r="B55" s="42" t="s">
        <v>228</v>
      </c>
      <c r="C55" s="310">
        <f>C54/C82</f>
        <v>4.75</v>
      </c>
    </row>
    <row r="56" spans="1:14" x14ac:dyDescent="0.3">
      <c r="B56" s="42" t="s">
        <v>220</v>
      </c>
      <c r="C56" s="42">
        <v>119</v>
      </c>
      <c r="D56" t="s">
        <v>410</v>
      </c>
    </row>
    <row r="57" spans="1:14" x14ac:dyDescent="0.3">
      <c r="B57" s="42" t="s">
        <v>228</v>
      </c>
      <c r="C57" s="310">
        <f>C56/C82</f>
        <v>33.055555555555557</v>
      </c>
      <c r="D57" t="s">
        <v>365</v>
      </c>
    </row>
    <row r="58" spans="1:14" x14ac:dyDescent="0.3">
      <c r="A58" t="s">
        <v>90</v>
      </c>
      <c r="B58" s="42" t="s">
        <v>89</v>
      </c>
      <c r="C58" s="310">
        <f>C66/C67*1000</f>
        <v>73.255813953488371</v>
      </c>
    </row>
    <row r="59" spans="1:14" x14ac:dyDescent="0.3">
      <c r="A59" t="s">
        <v>55</v>
      </c>
      <c r="B59" s="42" t="s">
        <v>89</v>
      </c>
      <c r="C59" s="311">
        <f>C68/C69*1000</f>
        <v>53.783783783783782</v>
      </c>
    </row>
    <row r="60" spans="1:14" x14ac:dyDescent="0.3">
      <c r="A60" t="s">
        <v>91</v>
      </c>
      <c r="B60" s="42" t="s">
        <v>89</v>
      </c>
      <c r="C60" s="42">
        <v>12</v>
      </c>
      <c r="D60" t="s">
        <v>411</v>
      </c>
      <c r="L60" s="76"/>
    </row>
    <row r="61" spans="1:14" x14ac:dyDescent="0.3">
      <c r="A61" t="s">
        <v>92</v>
      </c>
      <c r="B61" s="42" t="s">
        <v>89</v>
      </c>
      <c r="C61" s="42">
        <v>4</v>
      </c>
      <c r="D61" t="s">
        <v>412</v>
      </c>
      <c r="L61" s="76"/>
      <c r="N61" s="38"/>
    </row>
    <row r="62" spans="1:14" x14ac:dyDescent="0.3">
      <c r="A62" t="s">
        <v>120</v>
      </c>
      <c r="B62" s="42" t="s">
        <v>89</v>
      </c>
      <c r="C62" s="310">
        <f>C70/C71*1000</f>
        <v>17.636684303350968</v>
      </c>
      <c r="N62" s="38"/>
    </row>
    <row r="63" spans="1:14" x14ac:dyDescent="0.3">
      <c r="A63" t="s">
        <v>93</v>
      </c>
      <c r="B63" s="42" t="s">
        <v>89</v>
      </c>
      <c r="C63" s="42">
        <f>6*C82</f>
        <v>21.6</v>
      </c>
      <c r="D63" t="s">
        <v>477</v>
      </c>
    </row>
    <row r="64" spans="1:14" x14ac:dyDescent="0.3">
      <c r="B64" s="42"/>
      <c r="C64" s="42"/>
    </row>
    <row r="65" spans="1:5" s="4" customFormat="1" x14ac:dyDescent="0.3">
      <c r="A65" s="8" t="s">
        <v>441</v>
      </c>
      <c r="B65" s="66"/>
      <c r="C65" s="66"/>
      <c r="D65" s="8"/>
      <c r="E65" s="66"/>
    </row>
    <row r="66" spans="1:5" x14ac:dyDescent="0.3">
      <c r="A66" t="s">
        <v>90</v>
      </c>
      <c r="B66" s="42" t="s">
        <v>413</v>
      </c>
      <c r="C66" s="42">
        <v>3.15</v>
      </c>
      <c r="D66" t="s">
        <v>157</v>
      </c>
    </row>
    <row r="67" spans="1:5" x14ac:dyDescent="0.3">
      <c r="A67" s="118" t="s">
        <v>57</v>
      </c>
      <c r="B67" s="312" t="s">
        <v>56</v>
      </c>
      <c r="C67" s="312">
        <v>43</v>
      </c>
    </row>
    <row r="68" spans="1:5" x14ac:dyDescent="0.3">
      <c r="A68" t="s">
        <v>160</v>
      </c>
      <c r="B68" s="42" t="s">
        <v>158</v>
      </c>
      <c r="C68" s="42">
        <v>1.99</v>
      </c>
      <c r="D68" t="s">
        <v>157</v>
      </c>
    </row>
    <row r="69" spans="1:5" x14ac:dyDescent="0.3">
      <c r="A69" s="118" t="s">
        <v>159</v>
      </c>
      <c r="B69" s="312" t="s">
        <v>215</v>
      </c>
      <c r="C69" s="313">
        <f>C52</f>
        <v>37</v>
      </c>
      <c r="D69" t="s">
        <v>217</v>
      </c>
    </row>
    <row r="70" spans="1:5" x14ac:dyDescent="0.3">
      <c r="A70" s="118" t="s">
        <v>120</v>
      </c>
      <c r="B70" s="312" t="s">
        <v>161</v>
      </c>
      <c r="C70" s="312">
        <v>0.28000000000000003</v>
      </c>
      <c r="D70" t="s">
        <v>167</v>
      </c>
    </row>
    <row r="71" spans="1:5" x14ac:dyDescent="0.3">
      <c r="A71" s="118" t="s">
        <v>163</v>
      </c>
      <c r="B71" s="312" t="s">
        <v>56</v>
      </c>
      <c r="C71" s="314">
        <f>C50/C72</f>
        <v>15.876000000000001</v>
      </c>
    </row>
    <row r="72" spans="1:5" x14ac:dyDescent="0.3">
      <c r="A72" s="118" t="s">
        <v>164</v>
      </c>
      <c r="B72" s="312" t="s">
        <v>165</v>
      </c>
      <c r="C72" s="312">
        <v>1.3</v>
      </c>
      <c r="D72" t="s">
        <v>166</v>
      </c>
    </row>
    <row r="73" spans="1:5" x14ac:dyDescent="0.3">
      <c r="A73" s="118" t="s">
        <v>226</v>
      </c>
      <c r="B73" s="312" t="s">
        <v>165</v>
      </c>
      <c r="C73" s="312">
        <v>1.95</v>
      </c>
      <c r="D73" t="s">
        <v>227</v>
      </c>
    </row>
    <row r="74" spans="1:5" x14ac:dyDescent="0.3">
      <c r="A74" s="118"/>
      <c r="B74" s="312"/>
      <c r="C74" s="312"/>
    </row>
    <row r="75" spans="1:5" x14ac:dyDescent="0.3">
      <c r="A75" t="s">
        <v>442</v>
      </c>
      <c r="B75" s="42" t="s">
        <v>98</v>
      </c>
      <c r="C75" s="42">
        <v>2.3199999999999998</v>
      </c>
    </row>
    <row r="76" spans="1:5" x14ac:dyDescent="0.3">
      <c r="A76" t="s">
        <v>204</v>
      </c>
      <c r="B76" s="42" t="s">
        <v>98</v>
      </c>
      <c r="C76" s="42">
        <v>2.66</v>
      </c>
    </row>
    <row r="77" spans="1:5" x14ac:dyDescent="0.3">
      <c r="A77" t="s">
        <v>99</v>
      </c>
      <c r="B77" s="42" t="s">
        <v>196</v>
      </c>
      <c r="C77" s="42">
        <v>1</v>
      </c>
    </row>
    <row r="78" spans="1:5" x14ac:dyDescent="0.3">
      <c r="B78" s="42"/>
      <c r="C78" s="42"/>
    </row>
    <row r="79" spans="1:5" x14ac:dyDescent="0.3">
      <c r="A79" t="s">
        <v>204</v>
      </c>
      <c r="B79" s="42" t="s">
        <v>201</v>
      </c>
      <c r="C79" s="42">
        <v>3.17</v>
      </c>
      <c r="D79" t="s">
        <v>157</v>
      </c>
    </row>
    <row r="80" spans="1:5" x14ac:dyDescent="0.3">
      <c r="A80" t="s">
        <v>203</v>
      </c>
      <c r="B80" s="42" t="s">
        <v>202</v>
      </c>
      <c r="C80" s="42">
        <v>0.84</v>
      </c>
    </row>
    <row r="81" spans="1:6" x14ac:dyDescent="0.3">
      <c r="B81" s="42"/>
      <c r="C81" s="42"/>
    </row>
    <row r="82" spans="1:6" x14ac:dyDescent="0.3">
      <c r="A82" t="s">
        <v>58</v>
      </c>
      <c r="B82" s="42" t="s">
        <v>414</v>
      </c>
      <c r="C82" s="42">
        <v>3.6</v>
      </c>
      <c r="D82" t="s">
        <v>59</v>
      </c>
    </row>
    <row r="83" spans="1:6" x14ac:dyDescent="0.3">
      <c r="B83" s="42"/>
      <c r="C83" s="42"/>
    </row>
    <row r="84" spans="1:6" x14ac:dyDescent="0.3">
      <c r="A84" s="2" t="s">
        <v>364</v>
      </c>
      <c r="B84" s="43"/>
      <c r="C84" s="43"/>
      <c r="D84" s="2"/>
      <c r="E84" s="43"/>
      <c r="F84" s="2"/>
    </row>
    <row r="85" spans="1:6" x14ac:dyDescent="0.3">
      <c r="A85" s="57" t="s">
        <v>141</v>
      </c>
      <c r="B85" s="42" t="s">
        <v>142</v>
      </c>
      <c r="C85" s="42" t="s">
        <v>143</v>
      </c>
    </row>
    <row r="86" spans="1:6" x14ac:dyDescent="0.3">
      <c r="A86">
        <v>2000</v>
      </c>
      <c r="B86" s="42">
        <v>1.4</v>
      </c>
      <c r="C86" s="304">
        <f>B86/A86*1000</f>
        <v>0.7</v>
      </c>
      <c r="D86" t="s">
        <v>140</v>
      </c>
    </row>
    <row r="87" spans="1:6" x14ac:dyDescent="0.3">
      <c r="A87">
        <v>3000</v>
      </c>
      <c r="B87" s="42">
        <v>2.1</v>
      </c>
      <c r="C87" s="304">
        <f>B87/A87*1000</f>
        <v>0.7</v>
      </c>
      <c r="D87" t="s">
        <v>140</v>
      </c>
    </row>
    <row r="88" spans="1:6" x14ac:dyDescent="0.3">
      <c r="B88" s="42"/>
      <c r="C88" s="42"/>
    </row>
    <row r="89" spans="1:6" x14ac:dyDescent="0.3">
      <c r="A89" t="s">
        <v>144</v>
      </c>
      <c r="B89" s="42"/>
      <c r="C89" s="42">
        <v>423</v>
      </c>
      <c r="D89" t="s">
        <v>140</v>
      </c>
    </row>
  </sheetData>
  <sheetProtection algorithmName="SHA-512" hashValue="quoff71If6ZF0s1i2xDZI1ID+r11JcpBgmJbQQkhpFPO0Q6bSamfNBUlNGoEbNqnC42k7w7GUkwWa4a1xky5jw==" saltValue="t/IA7g5sHrHa5TNvO+xU8g==" spinCount="100000" sheet="1" selectLockedCells="1"/>
  <mergeCells count="4">
    <mergeCell ref="A14:A16"/>
    <mergeCell ref="A19:A20"/>
    <mergeCell ref="A12:A13"/>
    <mergeCell ref="A17:A18"/>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0"/>
  <sheetViews>
    <sheetView showGridLines="0" tabSelected="1" topLeftCell="A19" zoomScale="115" zoomScaleNormal="115" workbookViewId="0">
      <selection activeCell="A6" sqref="A6"/>
    </sheetView>
  </sheetViews>
  <sheetFormatPr baseColWidth="10" defaultRowHeight="14.4" x14ac:dyDescent="0.3"/>
  <cols>
    <col min="1" max="1" width="5.44140625" style="42" customWidth="1"/>
  </cols>
  <sheetData>
    <row r="1" spans="1:20" s="148" customFormat="1" ht="21" x14ac:dyDescent="0.4">
      <c r="A1" s="258" t="s">
        <v>244</v>
      </c>
      <c r="B1" s="258"/>
      <c r="C1" s="258"/>
      <c r="D1" s="258"/>
      <c r="E1" s="258"/>
      <c r="F1" s="258"/>
      <c r="G1" s="258"/>
      <c r="H1" s="258"/>
      <c r="I1" s="258"/>
      <c r="J1" s="258"/>
      <c r="K1" s="258"/>
      <c r="L1" s="258"/>
      <c r="M1" s="258"/>
      <c r="N1" s="258"/>
      <c r="O1" s="258"/>
      <c r="P1" s="258"/>
      <c r="Q1" s="258"/>
      <c r="R1" s="258"/>
      <c r="S1" s="258"/>
      <c r="T1" s="258"/>
    </row>
    <row r="2" spans="1:20" ht="21" x14ac:dyDescent="0.4">
      <c r="A2" s="262" t="s">
        <v>392</v>
      </c>
      <c r="B2" s="262"/>
      <c r="C2" s="262"/>
      <c r="D2" s="262"/>
      <c r="E2" s="262"/>
      <c r="F2" s="262"/>
      <c r="G2" s="262"/>
      <c r="H2" s="262"/>
      <c r="I2" s="262"/>
      <c r="J2" s="262"/>
      <c r="K2" s="262"/>
      <c r="L2" s="262"/>
      <c r="M2" s="262"/>
      <c r="N2" s="262"/>
      <c r="O2" s="262"/>
      <c r="P2" s="262"/>
      <c r="Q2" s="262"/>
      <c r="R2" s="262"/>
      <c r="S2" s="262"/>
      <c r="T2" s="262"/>
    </row>
    <row r="3" spans="1:20" ht="6.75" customHeight="1" x14ac:dyDescent="0.4">
      <c r="A3" s="160"/>
      <c r="B3" s="149"/>
      <c r="C3" s="149"/>
      <c r="D3" s="149"/>
      <c r="E3" s="149"/>
      <c r="F3" s="149"/>
      <c r="G3" s="149"/>
      <c r="H3" s="150"/>
      <c r="I3" s="150"/>
      <c r="J3" s="150"/>
      <c r="K3" s="150"/>
      <c r="L3" s="150"/>
      <c r="M3" s="150"/>
    </row>
    <row r="4" spans="1:20" ht="23.4" x14ac:dyDescent="0.45">
      <c r="A4" s="260" t="s">
        <v>393</v>
      </c>
      <c r="B4" s="260"/>
      <c r="C4" s="260"/>
      <c r="D4" s="260"/>
      <c r="E4" s="260"/>
      <c r="F4" s="260"/>
      <c r="G4" s="260"/>
      <c r="H4" s="260"/>
      <c r="I4" s="260"/>
      <c r="J4" s="260"/>
      <c r="K4" s="260"/>
      <c r="L4" s="260"/>
      <c r="M4" s="260"/>
      <c r="N4" s="260"/>
      <c r="O4" s="260"/>
      <c r="P4" s="260"/>
      <c r="Q4" s="260"/>
      <c r="R4" s="260"/>
      <c r="S4" s="260"/>
      <c r="T4" s="260"/>
    </row>
    <row r="5" spans="1:20" x14ac:dyDescent="0.3">
      <c r="A5" s="151"/>
      <c r="B5" s="151"/>
      <c r="C5" s="151"/>
      <c r="D5" s="151"/>
      <c r="E5" s="151"/>
      <c r="F5" s="151"/>
      <c r="G5" s="151"/>
      <c r="H5" s="151"/>
      <c r="I5" s="151"/>
      <c r="J5" s="151"/>
      <c r="K5" s="151"/>
      <c r="L5" s="151"/>
      <c r="M5" s="151"/>
    </row>
    <row r="6" spans="1:20" ht="23.4" x14ac:dyDescent="0.45">
      <c r="A6" s="288" t="s">
        <v>455</v>
      </c>
      <c r="B6" s="289"/>
      <c r="C6" s="289"/>
      <c r="D6" s="151"/>
      <c r="E6" s="151"/>
      <c r="F6" s="151"/>
      <c r="G6" s="151"/>
      <c r="H6" s="151"/>
      <c r="I6" s="151"/>
      <c r="J6" s="151"/>
      <c r="K6" s="151"/>
      <c r="L6" s="151"/>
      <c r="M6" s="151"/>
    </row>
    <row r="8" spans="1:20" s="147" customFormat="1" ht="20.100000000000001" customHeight="1" x14ac:dyDescent="0.3">
      <c r="A8" s="152">
        <v>1</v>
      </c>
      <c r="B8" s="479" t="s">
        <v>415</v>
      </c>
      <c r="C8" s="479"/>
      <c r="D8" s="479"/>
      <c r="E8" s="479"/>
      <c r="F8" s="479"/>
      <c r="G8" s="479"/>
      <c r="H8" s="479"/>
      <c r="I8" s="479"/>
      <c r="J8" s="479"/>
      <c r="K8" s="479"/>
      <c r="L8" s="479"/>
      <c r="M8" s="479"/>
      <c r="N8" s="479"/>
      <c r="O8" s="479"/>
      <c r="P8" s="479"/>
      <c r="Q8" s="479"/>
      <c r="R8" s="479"/>
      <c r="S8" s="479"/>
      <c r="T8" s="479"/>
    </row>
    <row r="9" spans="1:20" s="147" customFormat="1" ht="20.100000000000001" customHeight="1" x14ac:dyDescent="0.3">
      <c r="A9" s="152">
        <v>2</v>
      </c>
      <c r="B9" s="479" t="s">
        <v>416</v>
      </c>
      <c r="C9" s="479"/>
      <c r="D9" s="479"/>
      <c r="E9" s="479"/>
      <c r="F9" s="479"/>
      <c r="G9" s="479"/>
      <c r="H9" s="479"/>
      <c r="I9" s="479"/>
      <c r="J9" s="479"/>
      <c r="K9" s="479"/>
      <c r="L9" s="479"/>
      <c r="M9" s="479"/>
      <c r="N9" s="479"/>
      <c r="O9" s="479"/>
      <c r="P9" s="479"/>
      <c r="Q9" s="479"/>
      <c r="R9" s="479"/>
      <c r="S9" s="479"/>
      <c r="T9" s="479"/>
    </row>
    <row r="10" spans="1:20" s="147" customFormat="1" ht="20.100000000000001" customHeight="1" x14ac:dyDescent="0.3">
      <c r="A10" s="152">
        <v>3</v>
      </c>
      <c r="B10" s="479" t="s">
        <v>417</v>
      </c>
      <c r="C10" s="479"/>
      <c r="D10" s="479"/>
      <c r="E10" s="479"/>
      <c r="F10" s="479"/>
      <c r="G10" s="479"/>
      <c r="H10" s="479"/>
      <c r="I10" s="479"/>
      <c r="J10" s="479"/>
      <c r="K10" s="479"/>
      <c r="L10" s="479"/>
      <c r="M10" s="479"/>
      <c r="N10" s="479"/>
      <c r="O10" s="479"/>
      <c r="P10" s="479"/>
      <c r="Q10" s="479"/>
      <c r="R10" s="479"/>
      <c r="S10" s="479"/>
      <c r="T10" s="479"/>
    </row>
    <row r="11" spans="1:20" s="147" customFormat="1" ht="20.100000000000001" customHeight="1" x14ac:dyDescent="0.3">
      <c r="A11" s="152">
        <v>4</v>
      </c>
      <c r="B11" s="479" t="s">
        <v>418</v>
      </c>
      <c r="C11" s="479"/>
      <c r="D11" s="479"/>
      <c r="E11" s="479"/>
      <c r="F11" s="479"/>
      <c r="G11" s="479"/>
      <c r="H11" s="479"/>
      <c r="I11" s="479"/>
      <c r="J11" s="479"/>
      <c r="K11" s="479"/>
      <c r="L11" s="479"/>
      <c r="M11" s="479"/>
      <c r="N11" s="479"/>
      <c r="O11" s="479"/>
      <c r="P11" s="479"/>
      <c r="Q11" s="479"/>
      <c r="R11" s="479"/>
      <c r="S11" s="479"/>
      <c r="T11" s="479"/>
    </row>
    <row r="12" spans="1:20" s="147" customFormat="1" ht="20.100000000000001" customHeight="1" x14ac:dyDescent="0.3">
      <c r="A12" s="152">
        <v>5</v>
      </c>
      <c r="B12" s="479" t="s">
        <v>443</v>
      </c>
      <c r="C12" s="479"/>
      <c r="D12" s="479"/>
      <c r="E12" s="479"/>
      <c r="F12" s="479"/>
      <c r="G12" s="479"/>
      <c r="H12" s="479"/>
      <c r="I12" s="479"/>
      <c r="J12" s="479"/>
      <c r="K12" s="479"/>
      <c r="L12" s="479"/>
      <c r="M12" s="479"/>
      <c r="N12" s="479"/>
      <c r="O12" s="479"/>
      <c r="P12" s="479"/>
      <c r="Q12" s="479"/>
      <c r="R12" s="479"/>
      <c r="S12" s="479"/>
      <c r="T12" s="479"/>
    </row>
    <row r="13" spans="1:20" s="147" customFormat="1" ht="20.100000000000001" customHeight="1" x14ac:dyDescent="0.3">
      <c r="A13" s="152">
        <v>6</v>
      </c>
      <c r="B13" s="479" t="s">
        <v>419</v>
      </c>
      <c r="C13" s="479"/>
      <c r="D13" s="479"/>
      <c r="E13" s="479"/>
      <c r="F13" s="479"/>
      <c r="G13" s="479"/>
      <c r="H13" s="479"/>
      <c r="I13" s="479"/>
      <c r="J13" s="479"/>
      <c r="K13" s="479"/>
      <c r="L13" s="479"/>
      <c r="M13" s="479"/>
      <c r="N13" s="479"/>
      <c r="O13" s="479"/>
      <c r="P13" s="479"/>
      <c r="Q13" s="479"/>
      <c r="R13" s="479"/>
      <c r="S13" s="479"/>
      <c r="T13" s="479"/>
    </row>
    <row r="14" spans="1:20" s="147" customFormat="1" ht="20.100000000000001" customHeight="1" x14ac:dyDescent="0.3">
      <c r="A14" s="152">
        <v>7</v>
      </c>
      <c r="B14" s="479" t="s">
        <v>420</v>
      </c>
      <c r="C14" s="479"/>
      <c r="D14" s="479"/>
      <c r="E14" s="479"/>
      <c r="F14" s="479"/>
      <c r="G14" s="479"/>
      <c r="H14" s="479"/>
      <c r="I14" s="479"/>
      <c r="J14" s="479"/>
      <c r="K14" s="479"/>
      <c r="L14" s="479"/>
      <c r="M14" s="479"/>
      <c r="N14" s="479"/>
      <c r="O14" s="479"/>
      <c r="P14" s="479"/>
      <c r="Q14" s="479"/>
      <c r="R14" s="479"/>
      <c r="S14" s="479"/>
      <c r="T14" s="479"/>
    </row>
    <row r="15" spans="1:20" s="147" customFormat="1" ht="20.100000000000001" customHeight="1" x14ac:dyDescent="0.3">
      <c r="A15" s="152">
        <v>8</v>
      </c>
      <c r="B15" s="479" t="s">
        <v>421</v>
      </c>
      <c r="C15" s="479"/>
      <c r="D15" s="479"/>
      <c r="E15" s="479"/>
      <c r="F15" s="479"/>
      <c r="G15" s="479"/>
      <c r="H15" s="479"/>
      <c r="I15" s="479"/>
      <c r="J15" s="479"/>
      <c r="K15" s="479"/>
      <c r="L15" s="479"/>
      <c r="M15" s="479"/>
      <c r="N15" s="479"/>
      <c r="O15" s="479"/>
      <c r="P15" s="479"/>
      <c r="Q15" s="479"/>
      <c r="R15" s="479"/>
      <c r="S15" s="479"/>
      <c r="T15" s="479"/>
    </row>
    <row r="16" spans="1:20" s="147" customFormat="1" ht="20.100000000000001" customHeight="1" x14ac:dyDescent="0.3">
      <c r="A16" s="152">
        <v>9</v>
      </c>
      <c r="B16" s="479" t="s">
        <v>422</v>
      </c>
      <c r="C16" s="479"/>
      <c r="D16" s="479"/>
      <c r="E16" s="479"/>
      <c r="F16" s="479"/>
      <c r="G16" s="479"/>
      <c r="H16" s="479"/>
      <c r="I16" s="479"/>
      <c r="J16" s="479"/>
      <c r="K16" s="479"/>
      <c r="L16" s="479"/>
      <c r="M16" s="479"/>
      <c r="N16" s="479"/>
      <c r="O16" s="479"/>
      <c r="P16" s="479"/>
      <c r="Q16" s="479"/>
      <c r="R16" s="479"/>
      <c r="S16" s="479"/>
      <c r="T16" s="479"/>
    </row>
    <row r="17" spans="1:20" s="147" customFormat="1" ht="35.25" customHeight="1" x14ac:dyDescent="0.3">
      <c r="A17" s="152">
        <f>A16+1</f>
        <v>10</v>
      </c>
      <c r="B17" s="482" t="s">
        <v>423</v>
      </c>
      <c r="C17" s="482"/>
      <c r="D17" s="482"/>
      <c r="E17" s="482"/>
      <c r="F17" s="482"/>
      <c r="G17" s="482"/>
      <c r="H17" s="482"/>
      <c r="I17" s="482"/>
      <c r="J17" s="482"/>
      <c r="K17" s="482"/>
      <c r="L17" s="482"/>
      <c r="M17" s="482"/>
      <c r="N17" s="482"/>
      <c r="O17" s="482"/>
      <c r="P17" s="482"/>
      <c r="Q17" s="482"/>
      <c r="R17" s="482"/>
      <c r="S17" s="482"/>
      <c r="T17" s="482"/>
    </row>
    <row r="18" spans="1:20" s="147" customFormat="1" ht="34.5" customHeight="1" x14ac:dyDescent="0.3">
      <c r="A18" s="152">
        <f t="shared" ref="A18:A34" si="0">A17+1</f>
        <v>11</v>
      </c>
      <c r="B18" s="482" t="s">
        <v>424</v>
      </c>
      <c r="C18" s="482"/>
      <c r="D18" s="482"/>
      <c r="E18" s="482"/>
      <c r="F18" s="482"/>
      <c r="G18" s="482"/>
      <c r="H18" s="482"/>
      <c r="I18" s="482"/>
      <c r="J18" s="482"/>
      <c r="K18" s="482"/>
      <c r="L18" s="482"/>
      <c r="M18" s="482"/>
      <c r="N18" s="482"/>
      <c r="O18" s="482"/>
      <c r="P18" s="482"/>
      <c r="Q18" s="482"/>
      <c r="R18" s="482"/>
      <c r="S18" s="482"/>
      <c r="T18" s="482"/>
    </row>
    <row r="19" spans="1:20" s="147" customFormat="1" ht="20.100000000000001" customHeight="1" x14ac:dyDescent="0.3">
      <c r="A19" s="152">
        <f t="shared" si="0"/>
        <v>12</v>
      </c>
      <c r="B19" s="479" t="s">
        <v>425</v>
      </c>
      <c r="C19" s="479"/>
      <c r="D19" s="479"/>
      <c r="E19" s="479"/>
      <c r="F19" s="479"/>
      <c r="G19" s="479"/>
      <c r="H19" s="479"/>
      <c r="I19" s="479"/>
      <c r="J19" s="479"/>
      <c r="K19" s="479"/>
      <c r="L19" s="479"/>
      <c r="M19" s="479"/>
      <c r="N19" s="479"/>
      <c r="O19" s="479"/>
      <c r="P19" s="479"/>
      <c r="Q19" s="479"/>
      <c r="R19" s="479"/>
      <c r="S19" s="479"/>
      <c r="T19" s="479"/>
    </row>
    <row r="20" spans="1:20" s="147" customFormat="1" ht="30.75" customHeight="1" x14ac:dyDescent="0.3">
      <c r="A20" s="152">
        <f t="shared" si="0"/>
        <v>13</v>
      </c>
      <c r="B20" s="482" t="s">
        <v>426</v>
      </c>
      <c r="C20" s="482"/>
      <c r="D20" s="482"/>
      <c r="E20" s="482"/>
      <c r="F20" s="482"/>
      <c r="G20" s="482"/>
      <c r="H20" s="482"/>
      <c r="I20" s="482"/>
      <c r="J20" s="482"/>
      <c r="K20" s="482"/>
      <c r="L20" s="482"/>
      <c r="M20" s="482"/>
      <c r="N20" s="482"/>
      <c r="O20" s="482"/>
      <c r="P20" s="482"/>
      <c r="Q20" s="482"/>
      <c r="R20" s="482"/>
      <c r="S20" s="482"/>
      <c r="T20" s="482"/>
    </row>
    <row r="21" spans="1:20" s="178" customFormat="1" ht="20.100000000000001" customHeight="1" x14ac:dyDescent="0.3">
      <c r="A21" s="152"/>
      <c r="B21" s="479"/>
      <c r="C21" s="479"/>
      <c r="D21" s="479"/>
      <c r="E21" s="479"/>
      <c r="F21" s="479"/>
      <c r="G21" s="479"/>
      <c r="H21" s="479"/>
      <c r="I21" s="479"/>
      <c r="J21" s="479"/>
      <c r="K21" s="479"/>
      <c r="L21" s="479"/>
      <c r="M21" s="479"/>
      <c r="N21" s="479"/>
      <c r="O21" s="479"/>
      <c r="P21" s="479"/>
      <c r="Q21" s="479"/>
      <c r="R21" s="479"/>
      <c r="S21" s="479"/>
      <c r="T21" s="479"/>
    </row>
    <row r="22" spans="1:20" s="178" customFormat="1" ht="20.100000000000001" customHeight="1" x14ac:dyDescent="0.3">
      <c r="A22" s="152">
        <v>12</v>
      </c>
      <c r="B22" s="479" t="s">
        <v>444</v>
      </c>
      <c r="C22" s="479"/>
      <c r="D22" s="479"/>
      <c r="E22" s="479"/>
      <c r="F22" s="479"/>
      <c r="G22" s="479"/>
      <c r="H22" s="479"/>
      <c r="I22" s="479"/>
      <c r="J22" s="479"/>
      <c r="K22" s="479"/>
      <c r="L22" s="479"/>
      <c r="M22" s="479"/>
      <c r="N22" s="479"/>
      <c r="O22" s="479"/>
      <c r="P22" s="479"/>
      <c r="Q22" s="479"/>
      <c r="R22" s="479"/>
      <c r="S22" s="479"/>
      <c r="T22" s="479"/>
    </row>
    <row r="23" spans="1:20" s="178" customFormat="1" ht="20.100000000000001" customHeight="1" x14ac:dyDescent="0.3">
      <c r="A23" s="152">
        <v>13</v>
      </c>
      <c r="B23" s="479" t="s">
        <v>445</v>
      </c>
      <c r="C23" s="479"/>
      <c r="D23" s="479"/>
      <c r="E23" s="479"/>
      <c r="F23" s="479"/>
      <c r="G23" s="479"/>
      <c r="H23" s="479"/>
      <c r="I23" s="479"/>
      <c r="J23" s="479"/>
      <c r="K23" s="479"/>
      <c r="L23" s="479"/>
      <c r="M23" s="479"/>
      <c r="N23" s="479"/>
      <c r="O23" s="479"/>
      <c r="P23" s="479"/>
      <c r="Q23" s="479"/>
      <c r="R23" s="479"/>
      <c r="S23" s="479"/>
      <c r="T23" s="479"/>
    </row>
    <row r="24" spans="1:20" s="147" customFormat="1" ht="20.100000000000001" customHeight="1" x14ac:dyDescent="0.3">
      <c r="A24" s="152">
        <f>A20+1</f>
        <v>14</v>
      </c>
      <c r="B24" s="479" t="s">
        <v>446</v>
      </c>
      <c r="C24" s="479"/>
      <c r="D24" s="479"/>
      <c r="E24" s="479"/>
      <c r="F24" s="479"/>
      <c r="G24" s="479"/>
      <c r="H24" s="479"/>
      <c r="I24" s="479"/>
      <c r="J24" s="479"/>
      <c r="K24" s="479"/>
      <c r="L24" s="479"/>
      <c r="M24" s="479"/>
      <c r="N24" s="479"/>
      <c r="O24" s="479"/>
      <c r="P24" s="479"/>
      <c r="Q24" s="479"/>
      <c r="R24" s="479"/>
      <c r="S24" s="479"/>
      <c r="T24" s="479"/>
    </row>
    <row r="25" spans="1:20" s="147" customFormat="1" ht="20.100000000000001" customHeight="1" x14ac:dyDescent="0.3">
      <c r="A25" s="152">
        <f t="shared" si="0"/>
        <v>15</v>
      </c>
      <c r="B25" s="479" t="s">
        <v>308</v>
      </c>
      <c r="C25" s="479"/>
      <c r="D25" s="479"/>
      <c r="E25" s="479"/>
      <c r="F25" s="479"/>
      <c r="G25" s="479"/>
      <c r="H25" s="479"/>
      <c r="I25" s="479"/>
      <c r="J25" s="479"/>
      <c r="K25" s="479"/>
      <c r="L25" s="479"/>
      <c r="M25" s="479"/>
      <c r="N25" s="479"/>
      <c r="O25" s="479"/>
      <c r="P25" s="479"/>
      <c r="Q25" s="479"/>
      <c r="R25" s="479"/>
      <c r="S25" s="479"/>
      <c r="T25" s="479"/>
    </row>
    <row r="26" spans="1:20" s="147" customFormat="1" ht="20.100000000000001" customHeight="1" x14ac:dyDescent="0.3">
      <c r="A26" s="152">
        <f t="shared" si="0"/>
        <v>16</v>
      </c>
      <c r="B26" s="479" t="s">
        <v>447</v>
      </c>
      <c r="C26" s="479"/>
      <c r="D26" s="479"/>
      <c r="E26" s="479"/>
      <c r="F26" s="479"/>
      <c r="G26" s="479"/>
      <c r="H26" s="479"/>
      <c r="I26" s="479"/>
      <c r="J26" s="479"/>
      <c r="K26" s="479"/>
      <c r="L26" s="479"/>
      <c r="M26" s="479"/>
      <c r="N26" s="479"/>
      <c r="O26" s="479"/>
      <c r="P26" s="479"/>
      <c r="Q26" s="479"/>
      <c r="R26" s="479"/>
      <c r="S26" s="479"/>
      <c r="T26" s="479"/>
    </row>
    <row r="27" spans="1:20" s="147" customFormat="1" ht="20.100000000000001" customHeight="1" x14ac:dyDescent="0.3">
      <c r="A27" s="152">
        <f t="shared" si="0"/>
        <v>17</v>
      </c>
      <c r="B27" s="479" t="s">
        <v>448</v>
      </c>
      <c r="C27" s="479"/>
      <c r="D27" s="479"/>
      <c r="E27" s="479"/>
      <c r="F27" s="479"/>
      <c r="G27" s="479"/>
      <c r="H27" s="479"/>
      <c r="I27" s="479"/>
      <c r="J27" s="479"/>
      <c r="K27" s="479"/>
      <c r="L27" s="479"/>
      <c r="M27" s="479"/>
      <c r="N27" s="479"/>
      <c r="O27" s="479"/>
      <c r="P27" s="479"/>
      <c r="Q27" s="479"/>
      <c r="R27" s="479"/>
      <c r="S27" s="479"/>
      <c r="T27" s="479"/>
    </row>
    <row r="28" spans="1:20" s="147" customFormat="1" ht="20.100000000000001" customHeight="1" x14ac:dyDescent="0.3">
      <c r="A28" s="152">
        <f t="shared" si="0"/>
        <v>18</v>
      </c>
      <c r="B28" s="479" t="s">
        <v>449</v>
      </c>
      <c r="C28" s="479"/>
      <c r="D28" s="479"/>
      <c r="E28" s="479"/>
      <c r="F28" s="479"/>
      <c r="G28" s="479"/>
      <c r="H28" s="479"/>
      <c r="I28" s="479"/>
      <c r="J28" s="479"/>
      <c r="K28" s="479"/>
      <c r="L28" s="479"/>
      <c r="M28" s="479"/>
      <c r="N28" s="479"/>
      <c r="O28" s="479"/>
      <c r="P28" s="479"/>
      <c r="Q28" s="479"/>
      <c r="R28" s="479"/>
      <c r="S28" s="479"/>
      <c r="T28" s="479"/>
    </row>
    <row r="29" spans="1:20" s="147" customFormat="1" ht="20.100000000000001" customHeight="1" x14ac:dyDescent="0.3">
      <c r="A29" s="152">
        <f t="shared" si="0"/>
        <v>19</v>
      </c>
      <c r="B29" s="479" t="s">
        <v>450</v>
      </c>
      <c r="C29" s="479"/>
      <c r="D29" s="479"/>
      <c r="E29" s="479"/>
      <c r="F29" s="479"/>
      <c r="G29" s="479"/>
      <c r="H29" s="479"/>
      <c r="I29" s="479"/>
      <c r="J29" s="479"/>
      <c r="K29" s="479"/>
      <c r="L29" s="479"/>
      <c r="M29" s="479"/>
      <c r="N29" s="479"/>
      <c r="O29" s="479"/>
      <c r="P29" s="479"/>
      <c r="Q29" s="479"/>
      <c r="R29" s="479"/>
      <c r="S29" s="479"/>
      <c r="T29" s="479"/>
    </row>
    <row r="30" spans="1:20" s="147" customFormat="1" ht="20.100000000000001" customHeight="1" x14ac:dyDescent="0.3">
      <c r="A30" s="152">
        <f t="shared" si="0"/>
        <v>20</v>
      </c>
      <c r="B30" s="479" t="s">
        <v>451</v>
      </c>
      <c r="C30" s="479"/>
      <c r="D30" s="479"/>
      <c r="E30" s="479"/>
      <c r="F30" s="479"/>
      <c r="G30" s="479"/>
      <c r="H30" s="479"/>
      <c r="I30" s="479"/>
      <c r="J30" s="479"/>
      <c r="K30" s="479"/>
      <c r="L30" s="479"/>
      <c r="M30" s="479"/>
      <c r="N30" s="479"/>
      <c r="O30" s="479"/>
      <c r="P30" s="479"/>
      <c r="Q30" s="479"/>
      <c r="R30" s="479"/>
      <c r="S30" s="479"/>
      <c r="T30" s="479"/>
    </row>
    <row r="31" spans="1:20" s="147" customFormat="1" ht="20.100000000000001" customHeight="1" x14ac:dyDescent="0.3">
      <c r="A31" s="152">
        <f t="shared" si="0"/>
        <v>21</v>
      </c>
      <c r="B31" s="479" t="s">
        <v>452</v>
      </c>
      <c r="C31" s="479"/>
      <c r="D31" s="479"/>
      <c r="E31" s="479"/>
      <c r="F31" s="479"/>
      <c r="G31" s="479"/>
      <c r="H31" s="479"/>
      <c r="I31" s="479"/>
      <c r="J31" s="479"/>
      <c r="K31" s="479"/>
      <c r="L31" s="479"/>
      <c r="M31" s="479"/>
      <c r="N31" s="479"/>
      <c r="O31" s="479"/>
      <c r="P31" s="479"/>
      <c r="Q31" s="479"/>
      <c r="R31" s="479"/>
      <c r="S31" s="479"/>
      <c r="T31" s="479"/>
    </row>
    <row r="32" spans="1:20" s="147" customFormat="1" ht="20.100000000000001" customHeight="1" x14ac:dyDescent="0.3">
      <c r="A32" s="152">
        <f t="shared" si="0"/>
        <v>22</v>
      </c>
      <c r="B32" s="479" t="s">
        <v>453</v>
      </c>
      <c r="C32" s="479"/>
      <c r="D32" s="479"/>
      <c r="E32" s="479"/>
      <c r="F32" s="479"/>
      <c r="G32" s="479"/>
      <c r="H32" s="479"/>
      <c r="I32" s="479"/>
      <c r="J32" s="479"/>
      <c r="K32" s="479"/>
      <c r="L32" s="479"/>
      <c r="M32" s="479"/>
      <c r="N32" s="479"/>
      <c r="O32" s="479"/>
      <c r="P32" s="479"/>
      <c r="Q32" s="479"/>
      <c r="R32" s="479"/>
      <c r="S32" s="479"/>
      <c r="T32" s="479"/>
    </row>
    <row r="33" spans="1:20" s="147" customFormat="1" ht="20.100000000000001" customHeight="1" x14ac:dyDescent="0.3">
      <c r="A33" s="152">
        <f t="shared" si="0"/>
        <v>23</v>
      </c>
      <c r="B33" s="479" t="s">
        <v>454</v>
      </c>
      <c r="C33" s="479"/>
      <c r="D33" s="479"/>
      <c r="E33" s="479"/>
      <c r="F33" s="479"/>
      <c r="G33" s="479"/>
      <c r="H33" s="479"/>
      <c r="I33" s="479"/>
      <c r="J33" s="479"/>
      <c r="K33" s="479"/>
      <c r="L33" s="479"/>
      <c r="M33" s="479"/>
      <c r="N33" s="479"/>
      <c r="O33" s="479"/>
      <c r="P33" s="479"/>
      <c r="Q33" s="479"/>
      <c r="R33" s="479"/>
      <c r="S33" s="479"/>
      <c r="T33" s="479"/>
    </row>
    <row r="34" spans="1:20" s="147" customFormat="1" ht="20.100000000000001" customHeight="1" x14ac:dyDescent="0.3">
      <c r="A34" s="152">
        <f t="shared" si="0"/>
        <v>24</v>
      </c>
      <c r="B34" s="479"/>
      <c r="C34" s="479"/>
      <c r="D34" s="479"/>
      <c r="E34" s="479"/>
      <c r="F34" s="479"/>
      <c r="G34" s="479"/>
      <c r="H34" s="479"/>
      <c r="I34" s="479"/>
      <c r="J34" s="479"/>
      <c r="K34" s="479"/>
      <c r="L34" s="479"/>
      <c r="M34" s="479"/>
      <c r="N34" s="479"/>
      <c r="O34" s="479"/>
      <c r="P34" s="479"/>
      <c r="Q34" s="479"/>
      <c r="R34" s="479"/>
      <c r="S34" s="479"/>
      <c r="T34" s="479"/>
    </row>
    <row r="35" spans="1:20" s="147" customFormat="1" ht="20.100000000000001" customHeight="1" x14ac:dyDescent="0.3">
      <c r="A35" s="152">
        <f>A34+1</f>
        <v>25</v>
      </c>
      <c r="B35" s="479" t="s">
        <v>391</v>
      </c>
      <c r="C35" s="479"/>
      <c r="D35" s="479"/>
      <c r="E35" s="479"/>
      <c r="F35" s="479"/>
      <c r="G35" s="479"/>
      <c r="H35" s="479"/>
      <c r="I35" s="479"/>
      <c r="J35" s="479"/>
      <c r="K35" s="479"/>
      <c r="L35" s="479"/>
      <c r="M35" s="479"/>
      <c r="N35" s="479"/>
      <c r="O35" s="479"/>
      <c r="P35" s="479"/>
      <c r="Q35" s="479"/>
      <c r="R35" s="479"/>
      <c r="S35" s="479"/>
      <c r="T35" s="479"/>
    </row>
    <row r="36" spans="1:20" s="178" customFormat="1" ht="20.100000000000001" customHeight="1" x14ac:dyDescent="0.3">
      <c r="A36" s="152"/>
      <c r="B36" s="479"/>
      <c r="C36" s="479"/>
      <c r="D36" s="479"/>
      <c r="E36" s="479"/>
      <c r="F36" s="479"/>
      <c r="G36" s="479"/>
      <c r="H36" s="479"/>
      <c r="I36" s="479"/>
      <c r="J36" s="479"/>
      <c r="K36" s="479"/>
      <c r="L36" s="479"/>
      <c r="M36" s="479"/>
      <c r="N36" s="479"/>
      <c r="O36" s="479"/>
      <c r="P36" s="479"/>
      <c r="Q36" s="479"/>
      <c r="R36" s="479"/>
      <c r="S36" s="479"/>
      <c r="T36" s="479"/>
    </row>
    <row r="37" spans="1:20" s="178" customFormat="1" ht="20.100000000000001" customHeight="1" x14ac:dyDescent="0.3">
      <c r="A37" s="152"/>
      <c r="B37" s="479"/>
      <c r="C37" s="479"/>
      <c r="D37" s="479"/>
      <c r="E37" s="479"/>
      <c r="F37" s="479"/>
      <c r="G37" s="479"/>
      <c r="H37" s="479"/>
      <c r="I37" s="479"/>
      <c r="J37" s="479"/>
      <c r="K37" s="479"/>
      <c r="L37" s="479"/>
      <c r="M37" s="479"/>
      <c r="N37" s="479"/>
      <c r="O37" s="479"/>
      <c r="P37" s="479"/>
      <c r="Q37" s="479"/>
      <c r="R37" s="479"/>
      <c r="S37" s="479"/>
      <c r="T37" s="479"/>
    </row>
    <row r="38" spans="1:20" s="178" customFormat="1" ht="20.100000000000001" customHeight="1" x14ac:dyDescent="0.3">
      <c r="A38" s="152"/>
      <c r="B38" s="479"/>
      <c r="C38" s="479"/>
      <c r="D38" s="479"/>
      <c r="E38" s="479"/>
      <c r="F38" s="479"/>
      <c r="G38" s="479"/>
      <c r="H38" s="479"/>
      <c r="I38" s="479"/>
      <c r="J38" s="479"/>
      <c r="K38" s="479"/>
      <c r="L38" s="479"/>
      <c r="M38" s="479"/>
      <c r="N38" s="479"/>
      <c r="O38" s="479"/>
      <c r="P38" s="479"/>
      <c r="Q38" s="479"/>
      <c r="R38" s="479"/>
      <c r="S38" s="479"/>
      <c r="T38" s="479"/>
    </row>
    <row r="39" spans="1:20" s="178" customFormat="1" ht="20.100000000000001" customHeight="1" x14ac:dyDescent="0.3">
      <c r="A39" s="152"/>
      <c r="B39" s="479"/>
      <c r="C39" s="479"/>
      <c r="D39" s="479"/>
      <c r="E39" s="479"/>
      <c r="F39" s="479"/>
      <c r="G39" s="479"/>
      <c r="H39" s="479"/>
      <c r="I39" s="479"/>
      <c r="J39" s="479"/>
      <c r="K39" s="479"/>
      <c r="L39" s="479"/>
      <c r="M39" s="479"/>
      <c r="N39" s="479"/>
      <c r="O39" s="479"/>
      <c r="P39" s="479"/>
      <c r="Q39" s="479"/>
      <c r="R39" s="479"/>
      <c r="S39" s="479"/>
      <c r="T39" s="479"/>
    </row>
    <row r="40" spans="1:20" s="178" customFormat="1" ht="20.100000000000001" customHeight="1" x14ac:dyDescent="0.3">
      <c r="A40" s="152"/>
      <c r="B40" s="479"/>
      <c r="C40" s="479"/>
      <c r="D40" s="479"/>
      <c r="E40" s="479"/>
      <c r="F40" s="479"/>
      <c r="G40" s="479"/>
      <c r="H40" s="479"/>
      <c r="I40" s="479"/>
      <c r="J40" s="479"/>
      <c r="K40" s="479"/>
      <c r="L40" s="479"/>
      <c r="M40" s="479"/>
      <c r="N40" s="479"/>
      <c r="O40" s="479"/>
      <c r="P40" s="479"/>
      <c r="Q40" s="479"/>
      <c r="R40" s="479"/>
      <c r="S40" s="479"/>
      <c r="T40" s="479"/>
    </row>
  </sheetData>
  <sheetProtection algorithmName="SHA-512" hashValue="X2APJ4mlXAi/Y/AvY2P8aflsANnQ0KCu36Ab1HI+iS5fEjnoX6oeVNyUbKCrWFyQ6BQfhE/IiQWB8IS0aYVtXg==" saltValue="fLAwNrUE9BXn2wdXJS569g==" spinCount="100000" sheet="1" selectLockedCells="1"/>
  <mergeCells count="33">
    <mergeCell ref="B38:T38"/>
    <mergeCell ref="B20:T20"/>
    <mergeCell ref="B24:T24"/>
    <mergeCell ref="B25:T25"/>
    <mergeCell ref="B39:T39"/>
    <mergeCell ref="B40:T40"/>
    <mergeCell ref="B36:T36"/>
    <mergeCell ref="B37:T37"/>
    <mergeCell ref="B27:T27"/>
    <mergeCell ref="B34:T34"/>
    <mergeCell ref="B35:T35"/>
    <mergeCell ref="B28:T28"/>
    <mergeCell ref="B29:T29"/>
    <mergeCell ref="B30:T30"/>
    <mergeCell ref="B31:T31"/>
    <mergeCell ref="B32:T32"/>
    <mergeCell ref="B33:T33"/>
    <mergeCell ref="B11:T11"/>
    <mergeCell ref="B8:T8"/>
    <mergeCell ref="B9:T9"/>
    <mergeCell ref="B10:T10"/>
    <mergeCell ref="B26:T26"/>
    <mergeCell ref="B12:T12"/>
    <mergeCell ref="B13:T13"/>
    <mergeCell ref="B14:T14"/>
    <mergeCell ref="B15:T15"/>
    <mergeCell ref="B17:T17"/>
    <mergeCell ref="B16:T16"/>
    <mergeCell ref="B21:T21"/>
    <mergeCell ref="B22:T22"/>
    <mergeCell ref="B23:T23"/>
    <mergeCell ref="B18:T18"/>
    <mergeCell ref="B19:T19"/>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ord dokument (tomt)" ma:contentTypeID="0x01010072470E02484BD44BA0F9CF61467232FC" ma:contentTypeVersion="3" ma:contentTypeDescription="Opprett et nytt dokument." ma:contentTypeScope="" ma:versionID="03594665a38359fd543fd2d3f85c8e29">
  <xsd:schema xmlns:xsd="http://www.w3.org/2001/XMLSchema" xmlns:xs="http://www.w3.org/2001/XMLSchema" xmlns:p="http://schemas.microsoft.com/office/2006/metadata/properties" xmlns:ns2="53bcc6ff-0d07-4dca-afe5-ed43bd47d189" targetNamespace="http://schemas.microsoft.com/office/2006/metadata/properties" ma:root="true" ma:fieldsID="7dab8e7a266448aa18c1064c8d268b3b" ns2:_="">
    <xsd:import namespace="53bcc6ff-0d07-4dca-afe5-ed43bd47d18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bcc6ff-0d07-4dca-afe5-ed43bd47d1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nholdstype"/>
        <xsd:element ref="dc:title" minOccurs="0" maxOccurs="1" ma:index="3"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9FE8C4-D1E5-4C92-BDB4-A2BC4F95CE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bcc6ff-0d07-4dca-afe5-ed43bd47d1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727B94-C794-4602-A334-02A9B1D26C9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53bcc6ff-0d07-4dca-afe5-ed43bd47d189"/>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B34F9A3-DAA0-45EA-8F00-ED34841908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(1) Inngangsdata</vt:lpstr>
      <vt:lpstr>(2) Resultat</vt:lpstr>
      <vt:lpstr>(3) Grunnlagsdata</vt:lpstr>
      <vt:lpstr>(4) Prinsipper for kalkulator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Klimalkulator v2-1</dc:title>
  <dc:creator>Jarle Marthinsen</dc:creator>
  <cp:lastModifiedBy>Cecilie Møller Endresen</cp:lastModifiedBy>
  <dcterms:created xsi:type="dcterms:W3CDTF">2020-06-29T13:14:45Z</dcterms:created>
  <dcterms:modified xsi:type="dcterms:W3CDTF">2021-02-01T07:01:58Z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0x01010072470E02484BD44BA0F9CF61467232FC</vt:lpwstr>
  </property>
  <property fmtid="{D5CDD505-2E9C-101B-9397-08002B2CF9AE}" pid="3" name="Order">
    <vt:r8>14900</vt:r8>
  </property>
</Properties>
</file>